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045" windowHeight="9300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330" i="2" l="1"/>
  <c r="I329" i="2"/>
  <c r="I328" i="2"/>
  <c r="D330" i="2"/>
  <c r="D329" i="2"/>
  <c r="D328" i="2"/>
  <c r="E328" i="2" s="1"/>
  <c r="C330" i="2"/>
  <c r="C329" i="2"/>
  <c r="G328" i="2"/>
  <c r="G329" i="2" s="1"/>
  <c r="C328" i="2"/>
  <c r="B328" i="2"/>
  <c r="B329" i="2" s="1"/>
  <c r="E330" i="2" l="1"/>
  <c r="G330" i="2"/>
  <c r="H329" i="2"/>
  <c r="E329" i="2"/>
  <c r="B330" i="2"/>
  <c r="H328" i="2"/>
  <c r="J328" i="2" s="1"/>
  <c r="L328" i="2" s="1"/>
  <c r="L327" i="2"/>
  <c r="I327" i="2"/>
  <c r="I326" i="2"/>
  <c r="I325" i="2"/>
  <c r="D326" i="2"/>
  <c r="D325" i="2"/>
  <c r="D327" i="2"/>
  <c r="C327" i="2"/>
  <c r="G326" i="2"/>
  <c r="G327" i="2" s="1"/>
  <c r="C326" i="2"/>
  <c r="B326" i="2"/>
  <c r="H325" i="2"/>
  <c r="G325" i="2"/>
  <c r="C325" i="2"/>
  <c r="B325" i="2"/>
  <c r="J329" i="2" l="1"/>
  <c r="L329" i="2" s="1"/>
  <c r="H330" i="2"/>
  <c r="J325" i="2"/>
  <c r="E325" i="2"/>
  <c r="H327" i="2"/>
  <c r="J327" i="2" s="1"/>
  <c r="E326" i="2"/>
  <c r="B327" i="2"/>
  <c r="E327" i="2" s="1"/>
  <c r="H326" i="2"/>
  <c r="N323" i="2"/>
  <c r="I324" i="2"/>
  <c r="I323" i="2"/>
  <c r="J323" i="2" s="1"/>
  <c r="I322" i="2"/>
  <c r="I321" i="2"/>
  <c r="I320" i="2"/>
  <c r="I319" i="2"/>
  <c r="J319" i="2" s="1"/>
  <c r="D324" i="2"/>
  <c r="E324" i="2" s="1"/>
  <c r="D323" i="2"/>
  <c r="D322" i="2"/>
  <c r="E322" i="2" s="1"/>
  <c r="L322" i="2" s="1"/>
  <c r="D321" i="2"/>
  <c r="D320" i="2"/>
  <c r="D319" i="2"/>
  <c r="E319" i="2" s="1"/>
  <c r="E321" i="2"/>
  <c r="J324" i="2"/>
  <c r="J322" i="2"/>
  <c r="J321" i="2"/>
  <c r="J320" i="2"/>
  <c r="H324" i="2"/>
  <c r="E323" i="2"/>
  <c r="E320" i="2"/>
  <c r="L320" i="2" s="1"/>
  <c r="C324" i="2"/>
  <c r="C323" i="2"/>
  <c r="C322" i="2"/>
  <c r="G319" i="2"/>
  <c r="G320" i="2" s="1"/>
  <c r="G321" i="2" s="1"/>
  <c r="G322" i="2" s="1"/>
  <c r="G323" i="2" s="1"/>
  <c r="G324" i="2" s="1"/>
  <c r="B319" i="2"/>
  <c r="B320" i="2" s="1"/>
  <c r="B321" i="2" s="1"/>
  <c r="B322" i="2" s="1"/>
  <c r="B323" i="2" s="1"/>
  <c r="B324" i="2" s="1"/>
  <c r="L332" i="2" l="1"/>
  <c r="J330" i="2"/>
  <c r="L330" i="2" s="1"/>
  <c r="N330" i="2" s="1"/>
  <c r="L325" i="2"/>
  <c r="J326" i="2"/>
  <c r="L326" i="2" s="1"/>
  <c r="L323" i="2"/>
  <c r="L319" i="2"/>
  <c r="L321" i="2"/>
  <c r="L324" i="2"/>
  <c r="L141" i="2"/>
  <c r="H323" i="2" l="1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N143" i="2" l="1"/>
  <c r="G143" i="2"/>
  <c r="F16" i="2" l="1"/>
  <c r="F20" i="2" s="1"/>
  <c r="L142" i="2"/>
  <c r="Q142" i="2"/>
  <c r="Q141" i="2"/>
  <c r="L139" i="2"/>
  <c r="T26" i="2" l="1"/>
  <c r="R24" i="2"/>
  <c r="H279" i="2" l="1"/>
  <c r="C279" i="2"/>
  <c r="G279" i="2"/>
  <c r="B279" i="2"/>
  <c r="F159" i="2"/>
  <c r="Q152" i="2" s="1"/>
  <c r="F163" i="2" s="1"/>
  <c r="F157" i="2"/>
  <c r="O152" i="2" s="1"/>
  <c r="F161" i="2" s="1"/>
  <c r="F155" i="2"/>
  <c r="F153" i="2"/>
  <c r="F151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O153" i="2" l="1"/>
  <c r="O154" i="2" s="1"/>
  <c r="Q153" i="2"/>
  <c r="Q154" i="2" s="1"/>
  <c r="H191" i="2"/>
  <c r="H192" i="2" s="1"/>
  <c r="C191" i="2"/>
  <c r="C192" i="2" s="1"/>
  <c r="G190" i="2"/>
  <c r="B190" i="2"/>
  <c r="D190" i="2" s="1"/>
  <c r="E190" i="2" s="1"/>
  <c r="O155" i="2" l="1"/>
  <c r="O156" i="2" s="1"/>
  <c r="Q155" i="2"/>
  <c r="Q156" i="2" s="1"/>
  <c r="H193" i="2"/>
  <c r="I190" i="2"/>
  <c r="J190" i="2" s="1"/>
  <c r="L190" i="2" s="1"/>
  <c r="G191" i="2"/>
  <c r="C193" i="2"/>
  <c r="B191" i="2"/>
  <c r="K157" i="2"/>
  <c r="O192" i="1"/>
  <c r="O190" i="1"/>
  <c r="H61" i="1"/>
  <c r="H62" i="1" s="1"/>
  <c r="C61" i="1"/>
  <c r="C62" i="1" s="1"/>
  <c r="M27" i="1"/>
  <c r="O17" i="1"/>
  <c r="O16" i="1"/>
  <c r="O18" i="1" s="1"/>
  <c r="M16" i="1"/>
  <c r="M17" i="1" s="1"/>
  <c r="M18" i="1" s="1"/>
  <c r="F16" i="1"/>
  <c r="G139" i="1" s="1"/>
  <c r="M8" i="1"/>
  <c r="M9" i="1" s="1"/>
  <c r="M7" i="1"/>
  <c r="O6" i="1"/>
  <c r="O7" i="1" s="1"/>
  <c r="M6" i="1"/>
  <c r="H194" i="2" l="1"/>
  <c r="G192" i="2"/>
  <c r="I191" i="2"/>
  <c r="J191" i="2" s="1"/>
  <c r="C194" i="2"/>
  <c r="B192" i="2"/>
  <c r="D191" i="2"/>
  <c r="E191" i="2" s="1"/>
  <c r="M20" i="1"/>
  <c r="M19" i="1"/>
  <c r="C63" i="1"/>
  <c r="O20" i="1"/>
  <c r="O19" i="1"/>
  <c r="H63" i="1"/>
  <c r="G140" i="1"/>
  <c r="I139" i="1"/>
  <c r="O8" i="1"/>
  <c r="M10" i="1"/>
  <c r="F8" i="1" s="1"/>
  <c r="G59" i="1" s="1"/>
  <c r="G60" i="1" s="1"/>
  <c r="F18" i="1"/>
  <c r="B139" i="1" s="1"/>
  <c r="K12" i="1"/>
  <c r="H139" i="1" s="1"/>
  <c r="J139" i="1" s="1"/>
  <c r="L191" i="2" l="1"/>
  <c r="N191" i="2" s="1"/>
  <c r="D192" i="2"/>
  <c r="E192" i="2" s="1"/>
  <c r="B193" i="2"/>
  <c r="I192" i="2"/>
  <c r="J192" i="2" s="1"/>
  <c r="G193" i="2"/>
  <c r="C195" i="2"/>
  <c r="H195" i="2"/>
  <c r="I60" i="1"/>
  <c r="J60" i="1" s="1"/>
  <c r="G61" i="1"/>
  <c r="I140" i="1"/>
  <c r="G141" i="1"/>
  <c r="H140" i="1"/>
  <c r="J140" i="1" s="1"/>
  <c r="O9" i="1"/>
  <c r="O10" i="1"/>
  <c r="F10" i="1" s="1"/>
  <c r="B59" i="1" s="1"/>
  <c r="B60" i="1" s="1"/>
  <c r="H64" i="1"/>
  <c r="C64" i="1"/>
  <c r="B140" i="1"/>
  <c r="C139" i="1"/>
  <c r="E139" i="1" s="1"/>
  <c r="L139" i="1" s="1"/>
  <c r="D139" i="1"/>
  <c r="O16" i="2"/>
  <c r="O17" i="2" s="1"/>
  <c r="O18" i="2" s="1"/>
  <c r="M16" i="2"/>
  <c r="O6" i="2"/>
  <c r="O7" i="2" s="1"/>
  <c r="O8" i="2" s="1"/>
  <c r="M6" i="2"/>
  <c r="L192" i="2" l="1"/>
  <c r="M7" i="2"/>
  <c r="M8" i="2" s="1"/>
  <c r="F18" i="2"/>
  <c r="I193" i="2"/>
  <c r="J193" i="2" s="1"/>
  <c r="G194" i="2"/>
  <c r="C196" i="2"/>
  <c r="B194" i="2"/>
  <c r="D193" i="2"/>
  <c r="E193" i="2" s="1"/>
  <c r="H196" i="2"/>
  <c r="D140" i="1"/>
  <c r="B141" i="1"/>
  <c r="C140" i="1"/>
  <c r="H65" i="1"/>
  <c r="I141" i="1"/>
  <c r="G142" i="1"/>
  <c r="H141" i="1"/>
  <c r="J141" i="1" s="1"/>
  <c r="B61" i="1"/>
  <c r="D60" i="1"/>
  <c r="E60" i="1" s="1"/>
  <c r="L60" i="1" s="1"/>
  <c r="C65" i="1"/>
  <c r="I61" i="1"/>
  <c r="J61" i="1" s="1"/>
  <c r="G62" i="1"/>
  <c r="O19" i="2"/>
  <c r="O20" i="2" s="1"/>
  <c r="M17" i="2"/>
  <c r="M18" i="2" s="1"/>
  <c r="O9" i="2"/>
  <c r="O10" i="2" s="1"/>
  <c r="F10" i="2" s="1"/>
  <c r="B59" i="2" s="1"/>
  <c r="B60" i="2" s="1"/>
  <c r="F65483" i="1"/>
  <c r="F65482" i="1"/>
  <c r="F65481" i="1"/>
  <c r="F65480" i="1"/>
  <c r="F65476" i="1"/>
  <c r="B280" i="2" l="1"/>
  <c r="G280" i="2"/>
  <c r="I280" i="2" s="1"/>
  <c r="C60" i="2"/>
  <c r="E60" i="2" s="1"/>
  <c r="B61" i="2"/>
  <c r="M9" i="2"/>
  <c r="M10" i="2"/>
  <c r="F8" i="2" s="1"/>
  <c r="G59" i="2" s="1"/>
  <c r="G60" i="2" s="1"/>
  <c r="H197" i="2"/>
  <c r="C197" i="2"/>
  <c r="D194" i="2"/>
  <c r="E194" i="2" s="1"/>
  <c r="B195" i="2"/>
  <c r="L193" i="2"/>
  <c r="G195" i="2"/>
  <c r="I194" i="2"/>
  <c r="J194" i="2" s="1"/>
  <c r="I62" i="1"/>
  <c r="J62" i="1" s="1"/>
  <c r="G63" i="1"/>
  <c r="C66" i="1"/>
  <c r="H66" i="1"/>
  <c r="I142" i="1"/>
  <c r="G143" i="1"/>
  <c r="H142" i="1"/>
  <c r="J142" i="1" s="1"/>
  <c r="E140" i="1"/>
  <c r="L140" i="1" s="1"/>
  <c r="N61" i="1"/>
  <c r="B142" i="1"/>
  <c r="D141" i="1"/>
  <c r="C141" i="1"/>
  <c r="B62" i="1"/>
  <c r="D61" i="1"/>
  <c r="E61" i="1" s="1"/>
  <c r="L61" i="1" s="1"/>
  <c r="M19" i="2"/>
  <c r="M20" i="2" s="1"/>
  <c r="D279" i="2"/>
  <c r="E279" i="2" s="1"/>
  <c r="I279" i="2"/>
  <c r="J279" i="2" l="1"/>
  <c r="L279" i="2" s="1"/>
  <c r="J60" i="2"/>
  <c r="G61" i="2"/>
  <c r="E280" i="2"/>
  <c r="B281" i="2"/>
  <c r="L194" i="2"/>
  <c r="B62" i="2"/>
  <c r="C61" i="2"/>
  <c r="E61" i="2" s="1"/>
  <c r="G281" i="2"/>
  <c r="J280" i="2"/>
  <c r="D280" i="2"/>
  <c r="D195" i="2"/>
  <c r="E195" i="2" s="1"/>
  <c r="B196" i="2"/>
  <c r="G196" i="2"/>
  <c r="I195" i="2"/>
  <c r="J195" i="2" s="1"/>
  <c r="H198" i="2"/>
  <c r="C198" i="2"/>
  <c r="B143" i="1"/>
  <c r="C142" i="1"/>
  <c r="D142" i="1"/>
  <c r="G144" i="1"/>
  <c r="H143" i="1"/>
  <c r="J143" i="1" s="1"/>
  <c r="I143" i="1"/>
  <c r="C67" i="1"/>
  <c r="D62" i="1"/>
  <c r="E62" i="1" s="1"/>
  <c r="L62" i="1" s="1"/>
  <c r="B63" i="1"/>
  <c r="E141" i="1"/>
  <c r="L141" i="1" s="1"/>
  <c r="H67" i="1"/>
  <c r="I63" i="1"/>
  <c r="J63" i="1" s="1"/>
  <c r="G64" i="1"/>
  <c r="L60" i="2"/>
  <c r="L195" i="2" l="1"/>
  <c r="G282" i="2"/>
  <c r="I281" i="2"/>
  <c r="B282" i="2"/>
  <c r="D281" i="2"/>
  <c r="C62" i="2"/>
  <c r="E62" i="2" s="1"/>
  <c r="B63" i="2"/>
  <c r="J61" i="2"/>
  <c r="G62" i="2"/>
  <c r="D196" i="2"/>
  <c r="E196" i="2" s="1"/>
  <c r="B197" i="2"/>
  <c r="C199" i="2"/>
  <c r="H199" i="2"/>
  <c r="I196" i="2"/>
  <c r="J196" i="2" s="1"/>
  <c r="G197" i="2"/>
  <c r="I64" i="1"/>
  <c r="J64" i="1" s="1"/>
  <c r="G65" i="1"/>
  <c r="C68" i="1"/>
  <c r="I144" i="1"/>
  <c r="G145" i="1"/>
  <c r="H144" i="1"/>
  <c r="H68" i="1"/>
  <c r="D63" i="1"/>
  <c r="E63" i="1" s="1"/>
  <c r="L63" i="1" s="1"/>
  <c r="B64" i="1"/>
  <c r="E142" i="1"/>
  <c r="L142" i="1" s="1"/>
  <c r="B144" i="1"/>
  <c r="C143" i="1"/>
  <c r="E143" i="1" s="1"/>
  <c r="L143" i="1" s="1"/>
  <c r="D143" i="1"/>
  <c r="L61" i="2"/>
  <c r="N61" i="2" s="1"/>
  <c r="Q61" i="2" s="1"/>
  <c r="L280" i="2"/>
  <c r="B64" i="2" l="1"/>
  <c r="C63" i="2"/>
  <c r="E63" i="2" s="1"/>
  <c r="B283" i="2"/>
  <c r="D282" i="2"/>
  <c r="L196" i="2"/>
  <c r="G63" i="2"/>
  <c r="J62" i="2"/>
  <c r="L62" i="2" s="1"/>
  <c r="G283" i="2"/>
  <c r="I282" i="2"/>
  <c r="E281" i="2"/>
  <c r="J281" i="2"/>
  <c r="H200" i="2"/>
  <c r="G198" i="2"/>
  <c r="I197" i="2"/>
  <c r="J197" i="2" s="1"/>
  <c r="C200" i="2"/>
  <c r="D197" i="2"/>
  <c r="E197" i="2" s="1"/>
  <c r="B198" i="2"/>
  <c r="H69" i="1"/>
  <c r="C69" i="1"/>
  <c r="B65" i="1"/>
  <c r="D64" i="1"/>
  <c r="E64" i="1" s="1"/>
  <c r="L64" i="1" s="1"/>
  <c r="J144" i="1"/>
  <c r="B145" i="1"/>
  <c r="C144" i="1"/>
  <c r="D144" i="1"/>
  <c r="I145" i="1"/>
  <c r="G146" i="1"/>
  <c r="H145" i="1"/>
  <c r="G66" i="1"/>
  <c r="I65" i="1"/>
  <c r="J65" i="1" s="1"/>
  <c r="L197" i="2" l="1"/>
  <c r="L281" i="2"/>
  <c r="J282" i="2"/>
  <c r="C64" i="2"/>
  <c r="E64" i="2" s="1"/>
  <c r="B65" i="2"/>
  <c r="G64" i="2"/>
  <c r="J63" i="2"/>
  <c r="E282" i="2"/>
  <c r="B284" i="2"/>
  <c r="D283" i="2"/>
  <c r="G284" i="2"/>
  <c r="J283" i="2"/>
  <c r="I283" i="2"/>
  <c r="L63" i="2"/>
  <c r="H201" i="2"/>
  <c r="B199" i="2"/>
  <c r="D198" i="2"/>
  <c r="E198" i="2" s="1"/>
  <c r="C201" i="2"/>
  <c r="I198" i="2"/>
  <c r="J198" i="2" s="1"/>
  <c r="G199" i="2"/>
  <c r="I146" i="1"/>
  <c r="G147" i="1"/>
  <c r="H146" i="1"/>
  <c r="D145" i="1"/>
  <c r="B146" i="1"/>
  <c r="C145" i="1"/>
  <c r="E145" i="1" s="1"/>
  <c r="L145" i="1" s="1"/>
  <c r="C70" i="1"/>
  <c r="I66" i="1"/>
  <c r="J66" i="1" s="1"/>
  <c r="G67" i="1"/>
  <c r="J145" i="1"/>
  <c r="E144" i="1"/>
  <c r="L144" i="1" s="1"/>
  <c r="D65" i="1"/>
  <c r="E65" i="1" s="1"/>
  <c r="L65" i="1" s="1"/>
  <c r="B66" i="1"/>
  <c r="H70" i="1"/>
  <c r="L282" i="2" l="1"/>
  <c r="L198" i="2"/>
  <c r="E283" i="2"/>
  <c r="L283" i="2" s="1"/>
  <c r="G65" i="2"/>
  <c r="J64" i="2"/>
  <c r="L64" i="2" s="1"/>
  <c r="B285" i="2"/>
  <c r="D284" i="2"/>
  <c r="B66" i="2"/>
  <c r="C65" i="2"/>
  <c r="E65" i="2" s="1"/>
  <c r="G285" i="2"/>
  <c r="I284" i="2"/>
  <c r="C202" i="2"/>
  <c r="G200" i="2"/>
  <c r="I199" i="2"/>
  <c r="J199" i="2" s="1"/>
  <c r="H202" i="2"/>
  <c r="D199" i="2"/>
  <c r="E199" i="2" s="1"/>
  <c r="B200" i="2"/>
  <c r="H71" i="1"/>
  <c r="C71" i="1"/>
  <c r="J146" i="1"/>
  <c r="I67" i="1"/>
  <c r="J67" i="1" s="1"/>
  <c r="G68" i="1"/>
  <c r="H147" i="1"/>
  <c r="G148" i="1"/>
  <c r="I147" i="1"/>
  <c r="D66" i="1"/>
  <c r="E66" i="1" s="1"/>
  <c r="L66" i="1" s="1"/>
  <c r="B67" i="1"/>
  <c r="D146" i="1"/>
  <c r="B147" i="1"/>
  <c r="C146" i="1"/>
  <c r="E146" i="1" s="1"/>
  <c r="L146" i="1" s="1"/>
  <c r="L199" i="2" l="1"/>
  <c r="J284" i="2"/>
  <c r="B286" i="2"/>
  <c r="D285" i="2"/>
  <c r="B67" i="2"/>
  <c r="C66" i="2"/>
  <c r="E66" i="2" s="1"/>
  <c r="G66" i="2"/>
  <c r="J65" i="2"/>
  <c r="L65" i="2" s="1"/>
  <c r="G286" i="2"/>
  <c r="I285" i="2"/>
  <c r="E284" i="2"/>
  <c r="C203" i="2"/>
  <c r="D200" i="2"/>
  <c r="E200" i="2" s="1"/>
  <c r="B201" i="2"/>
  <c r="H203" i="2"/>
  <c r="I200" i="2"/>
  <c r="J200" i="2" s="1"/>
  <c r="G201" i="2"/>
  <c r="I68" i="1"/>
  <c r="J68" i="1" s="1"/>
  <c r="G69" i="1"/>
  <c r="C147" i="1"/>
  <c r="B148" i="1"/>
  <c r="D147" i="1"/>
  <c r="H72" i="1"/>
  <c r="I148" i="1"/>
  <c r="G149" i="1"/>
  <c r="H148" i="1"/>
  <c r="D67" i="1"/>
  <c r="E67" i="1" s="1"/>
  <c r="L67" i="1" s="1"/>
  <c r="B68" i="1"/>
  <c r="J147" i="1"/>
  <c r="C72" i="1"/>
  <c r="L284" i="2" l="1"/>
  <c r="B68" i="2"/>
  <c r="C67" i="2"/>
  <c r="E67" i="2" s="1"/>
  <c r="G67" i="2"/>
  <c r="J66" i="2"/>
  <c r="L66" i="2" s="1"/>
  <c r="J285" i="2"/>
  <c r="E285" i="2"/>
  <c r="G287" i="2"/>
  <c r="I286" i="2"/>
  <c r="B287" i="2"/>
  <c r="D286" i="2"/>
  <c r="I201" i="2"/>
  <c r="J201" i="2" s="1"/>
  <c r="G202" i="2"/>
  <c r="B202" i="2"/>
  <c r="D201" i="2"/>
  <c r="E201" i="2" s="1"/>
  <c r="L200" i="2"/>
  <c r="H204" i="2"/>
  <c r="C204" i="2"/>
  <c r="I149" i="1"/>
  <c r="G150" i="1"/>
  <c r="H149" i="1"/>
  <c r="J149" i="1" s="1"/>
  <c r="B69" i="1"/>
  <c r="D68" i="1"/>
  <c r="E68" i="1" s="1"/>
  <c r="L68" i="1" s="1"/>
  <c r="D148" i="1"/>
  <c r="B149" i="1"/>
  <c r="C148" i="1"/>
  <c r="E147" i="1"/>
  <c r="L147" i="1" s="1"/>
  <c r="N147" i="1" s="1"/>
  <c r="C73" i="1"/>
  <c r="J148" i="1"/>
  <c r="H73" i="1"/>
  <c r="G70" i="1"/>
  <c r="I69" i="1"/>
  <c r="J69" i="1" s="1"/>
  <c r="B288" i="2" l="1"/>
  <c r="D287" i="2"/>
  <c r="G288" i="2"/>
  <c r="I287" i="2"/>
  <c r="G68" i="2"/>
  <c r="J67" i="2"/>
  <c r="L67" i="2" s="1"/>
  <c r="L285" i="2"/>
  <c r="B69" i="2"/>
  <c r="C68" i="2"/>
  <c r="E68" i="2" s="1"/>
  <c r="E286" i="2"/>
  <c r="J286" i="2"/>
  <c r="L201" i="2"/>
  <c r="C205" i="2"/>
  <c r="D202" i="2"/>
  <c r="E202" i="2" s="1"/>
  <c r="B203" i="2"/>
  <c r="H205" i="2"/>
  <c r="G203" i="2"/>
  <c r="I202" i="2"/>
  <c r="J202" i="2" s="1"/>
  <c r="E148" i="1"/>
  <c r="L148" i="1" s="1"/>
  <c r="D69" i="1"/>
  <c r="E69" i="1" s="1"/>
  <c r="L69" i="1" s="1"/>
  <c r="B70" i="1"/>
  <c r="D149" i="1"/>
  <c r="B150" i="1"/>
  <c r="C149" i="1"/>
  <c r="E149" i="1" s="1"/>
  <c r="L149" i="1" s="1"/>
  <c r="H74" i="1"/>
  <c r="I70" i="1"/>
  <c r="J70" i="1" s="1"/>
  <c r="G71" i="1"/>
  <c r="C74" i="1"/>
  <c r="G151" i="1"/>
  <c r="H150" i="1"/>
  <c r="J150" i="1" s="1"/>
  <c r="I150" i="1"/>
  <c r="L286" i="2" l="1"/>
  <c r="B289" i="2"/>
  <c r="D288" i="2"/>
  <c r="G289" i="2"/>
  <c r="I288" i="2"/>
  <c r="C69" i="2"/>
  <c r="E69" i="2" s="1"/>
  <c r="B70" i="2"/>
  <c r="J68" i="2"/>
  <c r="L68" i="2" s="1"/>
  <c r="G69" i="2"/>
  <c r="J287" i="2"/>
  <c r="E287" i="2"/>
  <c r="G204" i="2"/>
  <c r="I203" i="2"/>
  <c r="J203" i="2" s="1"/>
  <c r="L202" i="2"/>
  <c r="H206" i="2"/>
  <c r="C206" i="2"/>
  <c r="B204" i="2"/>
  <c r="D203" i="2"/>
  <c r="E203" i="2" s="1"/>
  <c r="I71" i="1"/>
  <c r="J71" i="1" s="1"/>
  <c r="G72" i="1"/>
  <c r="I151" i="1"/>
  <c r="G152" i="1"/>
  <c r="H151" i="1"/>
  <c r="J151" i="1" s="1"/>
  <c r="C75" i="1"/>
  <c r="H75" i="1"/>
  <c r="D70" i="1"/>
  <c r="E70" i="1" s="1"/>
  <c r="L70" i="1" s="1"/>
  <c r="B71" i="1"/>
  <c r="B151" i="1"/>
  <c r="C150" i="1"/>
  <c r="D150" i="1"/>
  <c r="E288" i="2" l="1"/>
  <c r="L203" i="2"/>
  <c r="N203" i="2" s="1"/>
  <c r="L287" i="2"/>
  <c r="N287" i="2" s="1"/>
  <c r="J288" i="2"/>
  <c r="J69" i="2"/>
  <c r="L69" i="2" s="1"/>
  <c r="G70" i="2"/>
  <c r="C70" i="2"/>
  <c r="E70" i="2" s="1"/>
  <c r="B71" i="2"/>
  <c r="G290" i="2"/>
  <c r="I289" i="2"/>
  <c r="B290" i="2"/>
  <c r="D289" i="2"/>
  <c r="G205" i="2"/>
  <c r="I204" i="2"/>
  <c r="J204" i="2" s="1"/>
  <c r="B205" i="2"/>
  <c r="D204" i="2"/>
  <c r="E204" i="2" s="1"/>
  <c r="H207" i="2"/>
  <c r="C207" i="2"/>
  <c r="E150" i="1"/>
  <c r="L150" i="1" s="1"/>
  <c r="D151" i="1"/>
  <c r="B152" i="1"/>
  <c r="C151" i="1"/>
  <c r="E151" i="1" s="1"/>
  <c r="L151" i="1" s="1"/>
  <c r="H76" i="1"/>
  <c r="I152" i="1"/>
  <c r="G153" i="1"/>
  <c r="H152" i="1"/>
  <c r="J152" i="1" s="1"/>
  <c r="D71" i="1"/>
  <c r="E71" i="1" s="1"/>
  <c r="L71" i="1" s="1"/>
  <c r="B72" i="1"/>
  <c r="C76" i="1"/>
  <c r="G73" i="1"/>
  <c r="I72" i="1"/>
  <c r="J72" i="1" s="1"/>
  <c r="L288" i="2" l="1"/>
  <c r="E289" i="2"/>
  <c r="L204" i="2"/>
  <c r="J289" i="2"/>
  <c r="G291" i="2"/>
  <c r="I290" i="2"/>
  <c r="G71" i="2"/>
  <c r="J70" i="2"/>
  <c r="L70" i="2" s="1"/>
  <c r="B291" i="2"/>
  <c r="D290" i="2"/>
  <c r="B72" i="2"/>
  <c r="C71" i="2"/>
  <c r="E71" i="2" s="1"/>
  <c r="D205" i="2"/>
  <c r="E205" i="2" s="1"/>
  <c r="B206" i="2"/>
  <c r="C208" i="2"/>
  <c r="H208" i="2"/>
  <c r="G206" i="2"/>
  <c r="I205" i="2"/>
  <c r="J205" i="2" s="1"/>
  <c r="H77" i="1"/>
  <c r="I153" i="1"/>
  <c r="G154" i="1"/>
  <c r="H153" i="1"/>
  <c r="D72" i="1"/>
  <c r="E72" i="1" s="1"/>
  <c r="L72" i="1" s="1"/>
  <c r="B73" i="1"/>
  <c r="D152" i="1"/>
  <c r="B153" i="1"/>
  <c r="C152" i="1"/>
  <c r="E152" i="1" s="1"/>
  <c r="L152" i="1" s="1"/>
  <c r="G74" i="1"/>
  <c r="I73" i="1"/>
  <c r="J73" i="1" s="1"/>
  <c r="C77" i="1"/>
  <c r="L289" i="2" l="1"/>
  <c r="J290" i="2"/>
  <c r="B292" i="2"/>
  <c r="D291" i="2"/>
  <c r="C72" i="2"/>
  <c r="E72" i="2" s="1"/>
  <c r="B73" i="2"/>
  <c r="G292" i="2"/>
  <c r="I291" i="2"/>
  <c r="G72" i="2"/>
  <c r="J71" i="2"/>
  <c r="L71" i="2" s="1"/>
  <c r="E290" i="2"/>
  <c r="G207" i="2"/>
  <c r="I206" i="2"/>
  <c r="J206" i="2" s="1"/>
  <c r="D206" i="2"/>
  <c r="E206" i="2" s="1"/>
  <c r="B207" i="2"/>
  <c r="H209" i="2"/>
  <c r="L205" i="2"/>
  <c r="C209" i="2"/>
  <c r="B74" i="1"/>
  <c r="D73" i="1"/>
  <c r="E73" i="1" s="1"/>
  <c r="L73" i="1" s="1"/>
  <c r="N73" i="1" s="1"/>
  <c r="G155" i="1"/>
  <c r="H154" i="1"/>
  <c r="I154" i="1"/>
  <c r="I74" i="1"/>
  <c r="J74" i="1" s="1"/>
  <c r="G75" i="1"/>
  <c r="H78" i="1"/>
  <c r="C78" i="1"/>
  <c r="D153" i="1"/>
  <c r="B154" i="1"/>
  <c r="C153" i="1"/>
  <c r="E153" i="1" s="1"/>
  <c r="L153" i="1" s="1"/>
  <c r="J153" i="1"/>
  <c r="L290" i="2" l="1"/>
  <c r="E291" i="2"/>
  <c r="L206" i="2"/>
  <c r="J291" i="2"/>
  <c r="G293" i="2"/>
  <c r="I292" i="2"/>
  <c r="G73" i="2"/>
  <c r="J72" i="2"/>
  <c r="L72" i="2" s="1"/>
  <c r="B74" i="2"/>
  <c r="C73" i="2"/>
  <c r="E73" i="2" s="1"/>
  <c r="B293" i="2"/>
  <c r="D292" i="2"/>
  <c r="D207" i="2"/>
  <c r="E207" i="2" s="1"/>
  <c r="B208" i="2"/>
  <c r="H210" i="2"/>
  <c r="C210" i="2"/>
  <c r="I207" i="2"/>
  <c r="J207" i="2" s="1"/>
  <c r="G208" i="2"/>
  <c r="J154" i="1"/>
  <c r="C79" i="1"/>
  <c r="I75" i="1"/>
  <c r="J75" i="1" s="1"/>
  <c r="G76" i="1"/>
  <c r="I155" i="1"/>
  <c r="G156" i="1"/>
  <c r="H155" i="1"/>
  <c r="J155" i="1" s="1"/>
  <c r="B155" i="1"/>
  <c r="C154" i="1"/>
  <c r="D154" i="1"/>
  <c r="H79" i="1"/>
  <c r="D74" i="1"/>
  <c r="E74" i="1" s="1"/>
  <c r="L74" i="1" s="1"/>
  <c r="B75" i="1"/>
  <c r="L291" i="2" l="1"/>
  <c r="B294" i="2"/>
  <c r="D293" i="2"/>
  <c r="G294" i="2"/>
  <c r="I293" i="2"/>
  <c r="L207" i="2"/>
  <c r="G74" i="2"/>
  <c r="J73" i="2"/>
  <c r="L73" i="2" s="1"/>
  <c r="N73" i="2" s="1"/>
  <c r="Q73" i="2" s="1"/>
  <c r="E292" i="2"/>
  <c r="C74" i="2"/>
  <c r="E74" i="2" s="1"/>
  <c r="B75" i="2"/>
  <c r="J292" i="2"/>
  <c r="I208" i="2"/>
  <c r="J208" i="2" s="1"/>
  <c r="G209" i="2"/>
  <c r="H211" i="2"/>
  <c r="C211" i="2"/>
  <c r="B209" i="2"/>
  <c r="D208" i="2"/>
  <c r="E208" i="2" s="1"/>
  <c r="E154" i="1"/>
  <c r="L154" i="1" s="1"/>
  <c r="I156" i="1"/>
  <c r="G157" i="1"/>
  <c r="H156" i="1"/>
  <c r="B76" i="1"/>
  <c r="D75" i="1"/>
  <c r="E75" i="1" s="1"/>
  <c r="L75" i="1" s="1"/>
  <c r="D155" i="1"/>
  <c r="B156" i="1"/>
  <c r="C155" i="1"/>
  <c r="C80" i="1"/>
  <c r="H80" i="1"/>
  <c r="G77" i="1"/>
  <c r="I76" i="1"/>
  <c r="J76" i="1" s="1"/>
  <c r="L292" i="2" l="1"/>
  <c r="J293" i="2"/>
  <c r="B76" i="2"/>
  <c r="E75" i="2"/>
  <c r="B295" i="2"/>
  <c r="D294" i="2"/>
  <c r="L208" i="2"/>
  <c r="G75" i="2"/>
  <c r="J74" i="2"/>
  <c r="L74" i="2" s="1"/>
  <c r="G295" i="2"/>
  <c r="I294" i="2"/>
  <c r="E293" i="2"/>
  <c r="D209" i="2"/>
  <c r="E209" i="2" s="1"/>
  <c r="B210" i="2"/>
  <c r="H212" i="2"/>
  <c r="I209" i="2"/>
  <c r="J209" i="2" s="1"/>
  <c r="G210" i="2"/>
  <c r="C212" i="2"/>
  <c r="D156" i="1"/>
  <c r="B157" i="1"/>
  <c r="C156" i="1"/>
  <c r="E156" i="1" s="1"/>
  <c r="J156" i="1"/>
  <c r="I77" i="1"/>
  <c r="J77" i="1" s="1"/>
  <c r="G78" i="1"/>
  <c r="C81" i="1"/>
  <c r="I157" i="1"/>
  <c r="G158" i="1"/>
  <c r="H157" i="1"/>
  <c r="H81" i="1"/>
  <c r="E155" i="1"/>
  <c r="L155" i="1" s="1"/>
  <c r="D76" i="1"/>
  <c r="E76" i="1" s="1"/>
  <c r="L76" i="1" s="1"/>
  <c r="B77" i="1"/>
  <c r="L293" i="2" l="1"/>
  <c r="J294" i="2"/>
  <c r="E76" i="2"/>
  <c r="B77" i="2"/>
  <c r="G76" i="2"/>
  <c r="J75" i="2"/>
  <c r="L75" i="2" s="1"/>
  <c r="E294" i="2"/>
  <c r="B296" i="2"/>
  <c r="D295" i="2"/>
  <c r="G296" i="2"/>
  <c r="I295" i="2"/>
  <c r="C213" i="2"/>
  <c r="H213" i="2"/>
  <c r="I210" i="2"/>
  <c r="J210" i="2" s="1"/>
  <c r="G211" i="2"/>
  <c r="D210" i="2"/>
  <c r="E210" i="2" s="1"/>
  <c r="B211" i="2"/>
  <c r="L209" i="2"/>
  <c r="J157" i="1"/>
  <c r="C82" i="1"/>
  <c r="L156" i="1"/>
  <c r="G159" i="1"/>
  <c r="H158" i="1"/>
  <c r="J158" i="1" s="1"/>
  <c r="I158" i="1"/>
  <c r="G79" i="1"/>
  <c r="I78" i="1"/>
  <c r="J78" i="1" s="1"/>
  <c r="D157" i="1"/>
  <c r="B158" i="1"/>
  <c r="C157" i="1"/>
  <c r="D77" i="1"/>
  <c r="E77" i="1" s="1"/>
  <c r="L77" i="1" s="1"/>
  <c r="B78" i="1"/>
  <c r="H82" i="1"/>
  <c r="L294" i="2" l="1"/>
  <c r="J295" i="2"/>
  <c r="L210" i="2"/>
  <c r="G297" i="2"/>
  <c r="I296" i="2"/>
  <c r="E295" i="2"/>
  <c r="J76" i="2"/>
  <c r="L76" i="2" s="1"/>
  <c r="G77" i="2"/>
  <c r="B297" i="2"/>
  <c r="D296" i="2"/>
  <c r="E77" i="2"/>
  <c r="B78" i="2"/>
  <c r="B212" i="2"/>
  <c r="D211" i="2"/>
  <c r="E211" i="2" s="1"/>
  <c r="H214" i="2"/>
  <c r="G212" i="2"/>
  <c r="I211" i="2"/>
  <c r="J211" i="2" s="1"/>
  <c r="C214" i="2"/>
  <c r="B159" i="1"/>
  <c r="C158" i="1"/>
  <c r="D158" i="1"/>
  <c r="C83" i="1"/>
  <c r="G160" i="1"/>
  <c r="I159" i="1"/>
  <c r="H159" i="1"/>
  <c r="D78" i="1"/>
  <c r="E78" i="1" s="1"/>
  <c r="L78" i="1" s="1"/>
  <c r="B79" i="1"/>
  <c r="H83" i="1"/>
  <c r="E157" i="1"/>
  <c r="L157" i="1" s="1"/>
  <c r="G80" i="1"/>
  <c r="I79" i="1"/>
  <c r="J79" i="1" s="1"/>
  <c r="E296" i="2" l="1"/>
  <c r="L295" i="2"/>
  <c r="G298" i="2"/>
  <c r="I297" i="2"/>
  <c r="B79" i="2"/>
  <c r="E78" i="2"/>
  <c r="B298" i="2"/>
  <c r="D297" i="2"/>
  <c r="J77" i="2"/>
  <c r="L77" i="2" s="1"/>
  <c r="G78" i="2"/>
  <c r="L211" i="2"/>
  <c r="J296" i="2"/>
  <c r="C215" i="2"/>
  <c r="H215" i="2"/>
  <c r="I212" i="2"/>
  <c r="J212" i="2" s="1"/>
  <c r="G213" i="2"/>
  <c r="D212" i="2"/>
  <c r="E212" i="2" s="1"/>
  <c r="B213" i="2"/>
  <c r="J159" i="1"/>
  <c r="C84" i="1"/>
  <c r="H84" i="1"/>
  <c r="I80" i="1"/>
  <c r="J80" i="1" s="1"/>
  <c r="G81" i="1"/>
  <c r="B80" i="1"/>
  <c r="D79" i="1"/>
  <c r="E79" i="1" s="1"/>
  <c r="L79" i="1" s="1"/>
  <c r="I160" i="1"/>
  <c r="G161" i="1"/>
  <c r="H160" i="1"/>
  <c r="E158" i="1"/>
  <c r="L158" i="1" s="1"/>
  <c r="B160" i="1"/>
  <c r="D159" i="1"/>
  <c r="C159" i="1"/>
  <c r="L296" i="2" l="1"/>
  <c r="J297" i="2"/>
  <c r="B80" i="2"/>
  <c r="E79" i="2"/>
  <c r="J78" i="2"/>
  <c r="L78" i="2" s="1"/>
  <c r="G79" i="2"/>
  <c r="E297" i="2"/>
  <c r="B299" i="2"/>
  <c r="D298" i="2"/>
  <c r="G299" i="2"/>
  <c r="I298" i="2"/>
  <c r="C216" i="2"/>
  <c r="D213" i="2"/>
  <c r="E213" i="2" s="1"/>
  <c r="B214" i="2"/>
  <c r="L212" i="2"/>
  <c r="H216" i="2"/>
  <c r="I213" i="2"/>
  <c r="J213" i="2" s="1"/>
  <c r="G214" i="2"/>
  <c r="H85" i="1"/>
  <c r="E159" i="1"/>
  <c r="L159" i="1" s="1"/>
  <c r="N159" i="1" s="1"/>
  <c r="J160" i="1"/>
  <c r="D80" i="1"/>
  <c r="E80" i="1" s="1"/>
  <c r="L80" i="1" s="1"/>
  <c r="B81" i="1"/>
  <c r="G162" i="1"/>
  <c r="H161" i="1"/>
  <c r="I161" i="1"/>
  <c r="G82" i="1"/>
  <c r="I81" i="1"/>
  <c r="J81" i="1" s="1"/>
  <c r="C85" i="1"/>
  <c r="D160" i="1"/>
  <c r="B161" i="1"/>
  <c r="C160" i="1"/>
  <c r="E160" i="1" s="1"/>
  <c r="L160" i="1" s="1"/>
  <c r="L297" i="2" l="1"/>
  <c r="E298" i="2"/>
  <c r="J298" i="2"/>
  <c r="G80" i="2"/>
  <c r="J79" i="2"/>
  <c r="L79" i="2" s="1"/>
  <c r="G300" i="2"/>
  <c r="I299" i="2"/>
  <c r="L213" i="2"/>
  <c r="B300" i="2"/>
  <c r="D299" i="2"/>
  <c r="B81" i="2"/>
  <c r="E80" i="2"/>
  <c r="I214" i="2"/>
  <c r="J214" i="2" s="1"/>
  <c r="G215" i="2"/>
  <c r="D214" i="2"/>
  <c r="E214" i="2" s="1"/>
  <c r="B215" i="2"/>
  <c r="H217" i="2"/>
  <c r="C217" i="2"/>
  <c r="C86" i="1"/>
  <c r="J161" i="1"/>
  <c r="B162" i="1"/>
  <c r="C161" i="1"/>
  <c r="D161" i="1"/>
  <c r="I162" i="1"/>
  <c r="G163" i="1"/>
  <c r="H162" i="1"/>
  <c r="J162" i="1" s="1"/>
  <c r="I82" i="1"/>
  <c r="J82" i="1" s="1"/>
  <c r="G83" i="1"/>
  <c r="B82" i="1"/>
  <c r="D81" i="1"/>
  <c r="E81" i="1" s="1"/>
  <c r="L81" i="1" s="1"/>
  <c r="H86" i="1"/>
  <c r="J299" i="2" l="1"/>
  <c r="L298" i="2"/>
  <c r="E299" i="2"/>
  <c r="G301" i="2"/>
  <c r="I300" i="2"/>
  <c r="G81" i="2"/>
  <c r="J80" i="2"/>
  <c r="L80" i="2" s="1"/>
  <c r="L214" i="2"/>
  <c r="B82" i="2"/>
  <c r="E81" i="2"/>
  <c r="B301" i="2"/>
  <c r="E300" i="2"/>
  <c r="D300" i="2"/>
  <c r="C218" i="2"/>
  <c r="D215" i="2"/>
  <c r="E215" i="2" s="1"/>
  <c r="B216" i="2"/>
  <c r="H218" i="2"/>
  <c r="G216" i="2"/>
  <c r="I215" i="2"/>
  <c r="J215" i="2" s="1"/>
  <c r="H87" i="1"/>
  <c r="D82" i="1"/>
  <c r="E82" i="1" s="1"/>
  <c r="L82" i="1" s="1"/>
  <c r="B83" i="1"/>
  <c r="I163" i="1"/>
  <c r="G164" i="1"/>
  <c r="H163" i="1"/>
  <c r="J163" i="1" s="1"/>
  <c r="D162" i="1"/>
  <c r="B163" i="1"/>
  <c r="C162" i="1"/>
  <c r="G84" i="1"/>
  <c r="I83" i="1"/>
  <c r="J83" i="1" s="1"/>
  <c r="E161" i="1"/>
  <c r="L161" i="1" s="1"/>
  <c r="C87" i="1"/>
  <c r="L299" i="2" l="1"/>
  <c r="N299" i="2" s="1"/>
  <c r="E82" i="2"/>
  <c r="B83" i="2"/>
  <c r="L215" i="2"/>
  <c r="N215" i="2" s="1"/>
  <c r="B302" i="2"/>
  <c r="D301" i="2"/>
  <c r="J300" i="2"/>
  <c r="L300" i="2" s="1"/>
  <c r="G82" i="2"/>
  <c r="J81" i="2"/>
  <c r="L81" i="2" s="1"/>
  <c r="G302" i="2"/>
  <c r="I301" i="2"/>
  <c r="D216" i="2"/>
  <c r="E216" i="2" s="1"/>
  <c r="B217" i="2"/>
  <c r="I216" i="2"/>
  <c r="J216" i="2" s="1"/>
  <c r="G217" i="2"/>
  <c r="H219" i="2"/>
  <c r="C219" i="2"/>
  <c r="B84" i="1"/>
  <c r="D83" i="1"/>
  <c r="E83" i="1" s="1"/>
  <c r="L83" i="1" s="1"/>
  <c r="C88" i="1"/>
  <c r="I84" i="1"/>
  <c r="J84" i="1" s="1"/>
  <c r="G85" i="1"/>
  <c r="E162" i="1"/>
  <c r="L162" i="1" s="1"/>
  <c r="I164" i="1"/>
  <c r="G165" i="1"/>
  <c r="H164" i="1"/>
  <c r="J164" i="1" s="1"/>
  <c r="H88" i="1"/>
  <c r="D163" i="1"/>
  <c r="B164" i="1"/>
  <c r="C163" i="1"/>
  <c r="J301" i="2" l="1"/>
  <c r="B303" i="2"/>
  <c r="D302" i="2"/>
  <c r="E83" i="2"/>
  <c r="B84" i="2"/>
  <c r="G303" i="2"/>
  <c r="J302" i="2"/>
  <c r="I302" i="2"/>
  <c r="G83" i="2"/>
  <c r="J82" i="2"/>
  <c r="L82" i="2" s="1"/>
  <c r="E301" i="2"/>
  <c r="L301" i="2" s="1"/>
  <c r="C220" i="2"/>
  <c r="I217" i="2"/>
  <c r="J217" i="2" s="1"/>
  <c r="G218" i="2"/>
  <c r="H220" i="2"/>
  <c r="D217" i="2"/>
  <c r="E217" i="2" s="1"/>
  <c r="B218" i="2"/>
  <c r="L216" i="2"/>
  <c r="E163" i="1"/>
  <c r="L163" i="1" s="1"/>
  <c r="H89" i="1"/>
  <c r="C89" i="1"/>
  <c r="G86" i="1"/>
  <c r="I85" i="1"/>
  <c r="J85" i="1" s="1"/>
  <c r="G166" i="1"/>
  <c r="H165" i="1"/>
  <c r="J165" i="1" s="1"/>
  <c r="I165" i="1"/>
  <c r="D84" i="1"/>
  <c r="E84" i="1" s="1"/>
  <c r="L84" i="1" s="1"/>
  <c r="B85" i="1"/>
  <c r="D164" i="1"/>
  <c r="B165" i="1"/>
  <c r="C164" i="1"/>
  <c r="E164" i="1" s="1"/>
  <c r="L164" i="1" s="1"/>
  <c r="G304" i="2" l="1"/>
  <c r="I303" i="2"/>
  <c r="L217" i="2"/>
  <c r="G84" i="2"/>
  <c r="J83" i="2"/>
  <c r="B85" i="2"/>
  <c r="E84" i="2"/>
  <c r="E302" i="2"/>
  <c r="L302" i="2" s="1"/>
  <c r="L83" i="2"/>
  <c r="B304" i="2"/>
  <c r="D303" i="2"/>
  <c r="B219" i="2"/>
  <c r="D218" i="2"/>
  <c r="E218" i="2" s="1"/>
  <c r="G219" i="2"/>
  <c r="I218" i="2"/>
  <c r="J218" i="2" s="1"/>
  <c r="H221" i="2"/>
  <c r="C221" i="2"/>
  <c r="C90" i="1"/>
  <c r="B86" i="1"/>
  <c r="D85" i="1"/>
  <c r="E85" i="1" s="1"/>
  <c r="L85" i="1" s="1"/>
  <c r="N85" i="1" s="1"/>
  <c r="I166" i="1"/>
  <c r="G167" i="1"/>
  <c r="H166" i="1"/>
  <c r="H90" i="1"/>
  <c r="B166" i="1"/>
  <c r="C165" i="1"/>
  <c r="D165" i="1"/>
  <c r="G87" i="1"/>
  <c r="I86" i="1"/>
  <c r="J86" i="1" s="1"/>
  <c r="E303" i="2" l="1"/>
  <c r="L218" i="2"/>
  <c r="B305" i="2"/>
  <c r="D304" i="2"/>
  <c r="B86" i="2"/>
  <c r="E85" i="2"/>
  <c r="J303" i="2"/>
  <c r="L303" i="2" s="1"/>
  <c r="G85" i="2"/>
  <c r="J84" i="2"/>
  <c r="G305" i="2"/>
  <c r="I304" i="2"/>
  <c r="L84" i="2"/>
  <c r="C222" i="2"/>
  <c r="I219" i="2"/>
  <c r="J219" i="2" s="1"/>
  <c r="G220" i="2"/>
  <c r="H222" i="2"/>
  <c r="D219" i="2"/>
  <c r="E219" i="2" s="1"/>
  <c r="B220" i="2"/>
  <c r="I87" i="1"/>
  <c r="J87" i="1" s="1"/>
  <c r="G88" i="1"/>
  <c r="H91" i="1"/>
  <c r="J166" i="1"/>
  <c r="B87" i="1"/>
  <c r="D86" i="1"/>
  <c r="E86" i="1" s="1"/>
  <c r="L86" i="1" s="1"/>
  <c r="E165" i="1"/>
  <c r="L165" i="1" s="1"/>
  <c r="D166" i="1"/>
  <c r="B167" i="1"/>
  <c r="C166" i="1"/>
  <c r="E166" i="1" s="1"/>
  <c r="L166" i="1" s="1"/>
  <c r="I167" i="1"/>
  <c r="G168" i="1"/>
  <c r="H167" i="1"/>
  <c r="C91" i="1"/>
  <c r="J304" i="2" l="1"/>
  <c r="L219" i="2"/>
  <c r="G306" i="2"/>
  <c r="I305" i="2"/>
  <c r="E304" i="2"/>
  <c r="B306" i="2"/>
  <c r="D305" i="2"/>
  <c r="J85" i="2"/>
  <c r="L85" i="2" s="1"/>
  <c r="N85" i="2" s="1"/>
  <c r="Q85" i="2" s="1"/>
  <c r="G86" i="2"/>
  <c r="E86" i="2"/>
  <c r="B87" i="2"/>
  <c r="I220" i="2"/>
  <c r="J220" i="2" s="1"/>
  <c r="G221" i="2"/>
  <c r="D220" i="2"/>
  <c r="E220" i="2" s="1"/>
  <c r="B221" i="2"/>
  <c r="H223" i="2"/>
  <c r="C223" i="2"/>
  <c r="C92" i="1"/>
  <c r="H92" i="1"/>
  <c r="J167" i="1"/>
  <c r="D167" i="1"/>
  <c r="B168" i="1"/>
  <c r="C167" i="1"/>
  <c r="D87" i="1"/>
  <c r="E87" i="1" s="1"/>
  <c r="L87" i="1" s="1"/>
  <c r="B88" i="1"/>
  <c r="G89" i="1"/>
  <c r="I88" i="1"/>
  <c r="J88" i="1" s="1"/>
  <c r="I168" i="1"/>
  <c r="G169" i="1"/>
  <c r="H168" i="1"/>
  <c r="L220" i="2" l="1"/>
  <c r="E305" i="2"/>
  <c r="J305" i="2"/>
  <c r="L305" i="2" s="1"/>
  <c r="L304" i="2"/>
  <c r="G87" i="2"/>
  <c r="J86" i="2"/>
  <c r="L86" i="2" s="1"/>
  <c r="B307" i="2"/>
  <c r="D306" i="2"/>
  <c r="G307" i="2"/>
  <c r="I306" i="2"/>
  <c r="B88" i="2"/>
  <c r="E87" i="2"/>
  <c r="C224" i="2"/>
  <c r="D221" i="2"/>
  <c r="E221" i="2" s="1"/>
  <c r="B222" i="2"/>
  <c r="H224" i="2"/>
  <c r="I221" i="2"/>
  <c r="J221" i="2" s="1"/>
  <c r="G222" i="2"/>
  <c r="B89" i="1"/>
  <c r="D88" i="1"/>
  <c r="E88" i="1" s="1"/>
  <c r="L88" i="1" s="1"/>
  <c r="E167" i="1"/>
  <c r="L167" i="1" s="1"/>
  <c r="J168" i="1"/>
  <c r="I89" i="1"/>
  <c r="J89" i="1" s="1"/>
  <c r="G90" i="1"/>
  <c r="D168" i="1"/>
  <c r="B169" i="1"/>
  <c r="C168" i="1"/>
  <c r="E168" i="1" s="1"/>
  <c r="L168" i="1" s="1"/>
  <c r="G170" i="1"/>
  <c r="H169" i="1"/>
  <c r="I169" i="1"/>
  <c r="H93" i="1"/>
  <c r="C93" i="1"/>
  <c r="G308" i="2" l="1"/>
  <c r="I307" i="2"/>
  <c r="B308" i="2"/>
  <c r="D307" i="2"/>
  <c r="E88" i="2"/>
  <c r="B89" i="2"/>
  <c r="L221" i="2"/>
  <c r="J87" i="2"/>
  <c r="L87" i="2" s="1"/>
  <c r="G88" i="2"/>
  <c r="J306" i="2"/>
  <c r="E306" i="2"/>
  <c r="G223" i="2"/>
  <c r="I222" i="2"/>
  <c r="J222" i="2" s="1"/>
  <c r="B223" i="2"/>
  <c r="D222" i="2"/>
  <c r="E222" i="2" s="1"/>
  <c r="H225" i="2"/>
  <c r="C225" i="2"/>
  <c r="I170" i="1"/>
  <c r="G171" i="1"/>
  <c r="H170" i="1"/>
  <c r="C94" i="1"/>
  <c r="J169" i="1"/>
  <c r="H94" i="1"/>
  <c r="D89" i="1"/>
  <c r="E89" i="1" s="1"/>
  <c r="L89" i="1" s="1"/>
  <c r="B90" i="1"/>
  <c r="G91" i="1"/>
  <c r="I90" i="1"/>
  <c r="J90" i="1" s="1"/>
  <c r="B170" i="1"/>
  <c r="C169" i="1"/>
  <c r="E169" i="1" s="1"/>
  <c r="L169" i="1" s="1"/>
  <c r="D169" i="1"/>
  <c r="E307" i="2" l="1"/>
  <c r="J88" i="2"/>
  <c r="L88" i="2" s="1"/>
  <c r="G89" i="2"/>
  <c r="J307" i="2"/>
  <c r="L307" i="2" s="1"/>
  <c r="L222" i="2"/>
  <c r="G309" i="2"/>
  <c r="I308" i="2"/>
  <c r="L306" i="2"/>
  <c r="B90" i="2"/>
  <c r="E89" i="2"/>
  <c r="B309" i="2"/>
  <c r="D308" i="2"/>
  <c r="C226" i="2"/>
  <c r="D223" i="2"/>
  <c r="E223" i="2" s="1"/>
  <c r="B224" i="2"/>
  <c r="H226" i="2"/>
  <c r="I223" i="2"/>
  <c r="J223" i="2" s="1"/>
  <c r="G224" i="2"/>
  <c r="C95" i="1"/>
  <c r="I91" i="1"/>
  <c r="J91" i="1" s="1"/>
  <c r="G92" i="1"/>
  <c r="H95" i="1"/>
  <c r="J170" i="1"/>
  <c r="B91" i="1"/>
  <c r="D90" i="1"/>
  <c r="E90" i="1" s="1"/>
  <c r="L90" i="1" s="1"/>
  <c r="G172" i="1"/>
  <c r="I171" i="1"/>
  <c r="H171" i="1"/>
  <c r="D170" i="1"/>
  <c r="B171" i="1"/>
  <c r="C170" i="1"/>
  <c r="E170" i="1" s="1"/>
  <c r="L170" i="1" s="1"/>
  <c r="L223" i="2" l="1"/>
  <c r="J308" i="2"/>
  <c r="E90" i="2"/>
  <c r="B91" i="2"/>
  <c r="G310" i="2"/>
  <c r="I309" i="2"/>
  <c r="E308" i="2"/>
  <c r="G90" i="2"/>
  <c r="J89" i="2"/>
  <c r="L89" i="2" s="1"/>
  <c r="B310" i="2"/>
  <c r="D309" i="2"/>
  <c r="H227" i="2"/>
  <c r="I224" i="2"/>
  <c r="J224" i="2" s="1"/>
  <c r="G225" i="2"/>
  <c r="D224" i="2"/>
  <c r="E224" i="2" s="1"/>
  <c r="B225" i="2"/>
  <c r="C227" i="2"/>
  <c r="J171" i="1"/>
  <c r="D91" i="1"/>
  <c r="E91" i="1" s="1"/>
  <c r="L91" i="1" s="1"/>
  <c r="B92" i="1"/>
  <c r="G93" i="1"/>
  <c r="I92" i="1"/>
  <c r="J92" i="1" s="1"/>
  <c r="B172" i="1"/>
  <c r="D171" i="1"/>
  <c r="C171" i="1"/>
  <c r="G173" i="1"/>
  <c r="H172" i="1"/>
  <c r="J172" i="1" s="1"/>
  <c r="I172" i="1"/>
  <c r="H96" i="1"/>
  <c r="C96" i="1"/>
  <c r="L224" i="2" l="1"/>
  <c r="E309" i="2"/>
  <c r="B92" i="2"/>
  <c r="E91" i="2"/>
  <c r="B311" i="2"/>
  <c r="D310" i="2"/>
  <c r="J309" i="2"/>
  <c r="L308" i="2"/>
  <c r="G91" i="2"/>
  <c r="J90" i="2"/>
  <c r="L90" i="2" s="1"/>
  <c r="G311" i="2"/>
  <c r="I310" i="2"/>
  <c r="C228" i="2"/>
  <c r="I225" i="2"/>
  <c r="J225" i="2" s="1"/>
  <c r="G226" i="2"/>
  <c r="D225" i="2"/>
  <c r="E225" i="2" s="1"/>
  <c r="B226" i="2"/>
  <c r="H228" i="2"/>
  <c r="B173" i="1"/>
  <c r="C172" i="1"/>
  <c r="D172" i="1"/>
  <c r="H97" i="1"/>
  <c r="E171" i="1"/>
  <c r="L171" i="1" s="1"/>
  <c r="N171" i="1" s="1"/>
  <c r="I93" i="1"/>
  <c r="J93" i="1" s="1"/>
  <c r="G94" i="1"/>
  <c r="B93" i="1"/>
  <c r="D92" i="1"/>
  <c r="E92" i="1" s="1"/>
  <c r="L92" i="1" s="1"/>
  <c r="C97" i="1"/>
  <c r="I173" i="1"/>
  <c r="G174" i="1"/>
  <c r="H173" i="1"/>
  <c r="J173" i="1" s="1"/>
  <c r="E310" i="2" l="1"/>
  <c r="J91" i="2"/>
  <c r="L91" i="2" s="1"/>
  <c r="G92" i="2"/>
  <c r="B93" i="2"/>
  <c r="E92" i="2"/>
  <c r="J310" i="2"/>
  <c r="L310" i="2" s="1"/>
  <c r="B312" i="2"/>
  <c r="D311" i="2"/>
  <c r="L309" i="2"/>
  <c r="G312" i="2"/>
  <c r="I311" i="2"/>
  <c r="G227" i="2"/>
  <c r="I226" i="2"/>
  <c r="J226" i="2" s="1"/>
  <c r="H229" i="2"/>
  <c r="B227" i="2"/>
  <c r="D226" i="2"/>
  <c r="E226" i="2" s="1"/>
  <c r="L225" i="2"/>
  <c r="C229" i="2"/>
  <c r="C98" i="1"/>
  <c r="G95" i="1"/>
  <c r="I94" i="1"/>
  <c r="J94" i="1" s="1"/>
  <c r="E172" i="1"/>
  <c r="L172" i="1" s="1"/>
  <c r="I174" i="1"/>
  <c r="G175" i="1"/>
  <c r="H174" i="1"/>
  <c r="J174" i="1" s="1"/>
  <c r="D93" i="1"/>
  <c r="E93" i="1" s="1"/>
  <c r="L93" i="1" s="1"/>
  <c r="B94" i="1"/>
  <c r="H98" i="1"/>
  <c r="D173" i="1"/>
  <c r="B174" i="1"/>
  <c r="C173" i="1"/>
  <c r="L226" i="2" l="1"/>
  <c r="G313" i="2"/>
  <c r="I312" i="2"/>
  <c r="B313" i="2"/>
  <c r="D312" i="2"/>
  <c r="J92" i="2"/>
  <c r="L92" i="2" s="1"/>
  <c r="G93" i="2"/>
  <c r="J311" i="2"/>
  <c r="E311" i="2"/>
  <c r="E93" i="2"/>
  <c r="B94" i="2"/>
  <c r="C230" i="2"/>
  <c r="H230" i="2"/>
  <c r="B228" i="2"/>
  <c r="D227" i="2"/>
  <c r="E227" i="2" s="1"/>
  <c r="I227" i="2"/>
  <c r="J227" i="2" s="1"/>
  <c r="G228" i="2"/>
  <c r="E173" i="1"/>
  <c r="L173" i="1" s="1"/>
  <c r="I175" i="1"/>
  <c r="G176" i="1"/>
  <c r="H175" i="1"/>
  <c r="J175" i="1" s="1"/>
  <c r="I95" i="1"/>
  <c r="J95" i="1" s="1"/>
  <c r="G96" i="1"/>
  <c r="H99" i="1"/>
  <c r="D174" i="1"/>
  <c r="B175" i="1"/>
  <c r="C174" i="1"/>
  <c r="E174" i="1" s="1"/>
  <c r="L174" i="1" s="1"/>
  <c r="B95" i="1"/>
  <c r="D94" i="1"/>
  <c r="E94" i="1" s="1"/>
  <c r="L94" i="1" s="1"/>
  <c r="C99" i="1"/>
  <c r="E312" i="2" l="1"/>
  <c r="B95" i="2"/>
  <c r="E94" i="2"/>
  <c r="G314" i="2"/>
  <c r="I313" i="2"/>
  <c r="J93" i="2"/>
  <c r="L93" i="2" s="1"/>
  <c r="G94" i="2"/>
  <c r="B314" i="2"/>
  <c r="D313" i="2"/>
  <c r="L311" i="2"/>
  <c r="N311" i="2" s="1"/>
  <c r="J312" i="2"/>
  <c r="L312" i="2" s="1"/>
  <c r="I228" i="2"/>
  <c r="J228" i="2" s="1"/>
  <c r="G229" i="2"/>
  <c r="H231" i="2"/>
  <c r="L227" i="2"/>
  <c r="N227" i="2" s="1"/>
  <c r="D228" i="2"/>
  <c r="E228" i="2" s="1"/>
  <c r="B229" i="2"/>
  <c r="C231" i="2"/>
  <c r="D95" i="1"/>
  <c r="E95" i="1" s="1"/>
  <c r="L95" i="1" s="1"/>
  <c r="B96" i="1"/>
  <c r="C100" i="1"/>
  <c r="H100" i="1"/>
  <c r="G177" i="1"/>
  <c r="H176" i="1"/>
  <c r="I176" i="1"/>
  <c r="D175" i="1"/>
  <c r="B176" i="1"/>
  <c r="C175" i="1"/>
  <c r="G97" i="1"/>
  <c r="I96" i="1"/>
  <c r="J96" i="1" s="1"/>
  <c r="E313" i="2" l="1"/>
  <c r="J313" i="2"/>
  <c r="L313" i="2" s="1"/>
  <c r="G315" i="2"/>
  <c r="I314" i="2"/>
  <c r="B315" i="2"/>
  <c r="D314" i="2"/>
  <c r="G95" i="2"/>
  <c r="J94" i="2"/>
  <c r="L94" i="2" s="1"/>
  <c r="B96" i="2"/>
  <c r="E95" i="2"/>
  <c r="C232" i="2"/>
  <c r="B230" i="2"/>
  <c r="D229" i="2"/>
  <c r="E229" i="2" s="1"/>
  <c r="H232" i="2"/>
  <c r="L228" i="2"/>
  <c r="G230" i="2"/>
  <c r="I229" i="2"/>
  <c r="J229" i="2" s="1"/>
  <c r="G98" i="1"/>
  <c r="I97" i="1"/>
  <c r="J97" i="1" s="1"/>
  <c r="B177" i="1"/>
  <c r="C176" i="1"/>
  <c r="E176" i="1" s="1"/>
  <c r="D176" i="1"/>
  <c r="I177" i="1"/>
  <c r="G178" i="1"/>
  <c r="H177" i="1"/>
  <c r="H101" i="1"/>
  <c r="B97" i="1"/>
  <c r="D96" i="1"/>
  <c r="E96" i="1" s="1"/>
  <c r="L96" i="1" s="1"/>
  <c r="E175" i="1"/>
  <c r="L175" i="1" s="1"/>
  <c r="J176" i="1"/>
  <c r="C101" i="1"/>
  <c r="G96" i="2" l="1"/>
  <c r="J95" i="2"/>
  <c r="B316" i="2"/>
  <c r="D315" i="2"/>
  <c r="L95" i="2"/>
  <c r="E96" i="2"/>
  <c r="B97" i="2"/>
  <c r="J314" i="2"/>
  <c r="E314" i="2"/>
  <c r="G316" i="2"/>
  <c r="I315" i="2"/>
  <c r="L229" i="2"/>
  <c r="B231" i="2"/>
  <c r="D230" i="2"/>
  <c r="E230" i="2" s="1"/>
  <c r="I230" i="2"/>
  <c r="J230" i="2" s="1"/>
  <c r="G231" i="2"/>
  <c r="H233" i="2"/>
  <c r="C233" i="2"/>
  <c r="J177" i="1"/>
  <c r="L176" i="1"/>
  <c r="C102" i="1"/>
  <c r="B98" i="1"/>
  <c r="D97" i="1"/>
  <c r="E97" i="1" s="1"/>
  <c r="L97" i="1" s="1"/>
  <c r="N97" i="1" s="1"/>
  <c r="I178" i="1"/>
  <c r="H178" i="1"/>
  <c r="D177" i="1"/>
  <c r="B178" i="1"/>
  <c r="C177" i="1"/>
  <c r="E177" i="1" s="1"/>
  <c r="L177" i="1" s="1"/>
  <c r="H102" i="1"/>
  <c r="I98" i="1"/>
  <c r="J98" i="1" s="1"/>
  <c r="G99" i="1"/>
  <c r="J315" i="2" l="1"/>
  <c r="L314" i="2"/>
  <c r="E315" i="2"/>
  <c r="L315" i="2" s="1"/>
  <c r="E97" i="2"/>
  <c r="B98" i="2"/>
  <c r="G317" i="2"/>
  <c r="I316" i="2"/>
  <c r="B317" i="2"/>
  <c r="D316" i="2"/>
  <c r="G97" i="2"/>
  <c r="J96" i="2"/>
  <c r="L96" i="2" s="1"/>
  <c r="L230" i="2"/>
  <c r="B232" i="2"/>
  <c r="D231" i="2"/>
  <c r="E231" i="2" s="1"/>
  <c r="H234" i="2"/>
  <c r="C234" i="2"/>
  <c r="G232" i="2"/>
  <c r="I231" i="2"/>
  <c r="J231" i="2" s="1"/>
  <c r="D98" i="1"/>
  <c r="E98" i="1" s="1"/>
  <c r="L98" i="1" s="1"/>
  <c r="B99" i="1"/>
  <c r="G100" i="1"/>
  <c r="I99" i="1"/>
  <c r="J99" i="1" s="1"/>
  <c r="J178" i="1"/>
  <c r="C103" i="1"/>
  <c r="H103" i="1"/>
  <c r="D178" i="1"/>
  <c r="C178" i="1"/>
  <c r="E178" i="1" s="1"/>
  <c r="E316" i="2" l="1"/>
  <c r="J316" i="2"/>
  <c r="L231" i="2"/>
  <c r="J97" i="2"/>
  <c r="L97" i="2" s="1"/>
  <c r="N97" i="2" s="1"/>
  <c r="Q97" i="2" s="1"/>
  <c r="G98" i="2"/>
  <c r="B318" i="2"/>
  <c r="D317" i="2"/>
  <c r="G318" i="2"/>
  <c r="I317" i="2"/>
  <c r="E98" i="2"/>
  <c r="B99" i="2"/>
  <c r="C235" i="2"/>
  <c r="D232" i="2"/>
  <c r="E232" i="2" s="1"/>
  <c r="B233" i="2"/>
  <c r="G233" i="2"/>
  <c r="I232" i="2"/>
  <c r="J232" i="2" s="1"/>
  <c r="H235" i="2"/>
  <c r="H104" i="1"/>
  <c r="I100" i="1"/>
  <c r="J100" i="1" s="1"/>
  <c r="G101" i="1"/>
  <c r="L178" i="1"/>
  <c r="N178" i="1" s="1"/>
  <c r="C104" i="1"/>
  <c r="B100" i="1"/>
  <c r="D99" i="1"/>
  <c r="E99" i="1" s="1"/>
  <c r="L99" i="1" s="1"/>
  <c r="E317" i="2" l="1"/>
  <c r="L316" i="2"/>
  <c r="B100" i="2"/>
  <c r="E99" i="2"/>
  <c r="J317" i="2"/>
  <c r="L317" i="2" s="1"/>
  <c r="D318" i="2"/>
  <c r="I318" i="2"/>
  <c r="G99" i="2"/>
  <c r="J98" i="2"/>
  <c r="L98" i="2" s="1"/>
  <c r="D233" i="2"/>
  <c r="E233" i="2" s="1"/>
  <c r="B234" i="2"/>
  <c r="L232" i="2"/>
  <c r="H236" i="2"/>
  <c r="C236" i="2"/>
  <c r="G234" i="2"/>
  <c r="I233" i="2"/>
  <c r="J233" i="2" s="1"/>
  <c r="D100" i="1"/>
  <c r="E100" i="1" s="1"/>
  <c r="L100" i="1" s="1"/>
  <c r="B101" i="1"/>
  <c r="G102" i="1"/>
  <c r="I101" i="1"/>
  <c r="J101" i="1" s="1"/>
  <c r="C105" i="1"/>
  <c r="H105" i="1"/>
  <c r="J318" i="2" l="1"/>
  <c r="J99" i="2"/>
  <c r="L99" i="2" s="1"/>
  <c r="G100" i="2"/>
  <c r="B101" i="2"/>
  <c r="E100" i="2"/>
  <c r="E318" i="2"/>
  <c r="L318" i="2" s="1"/>
  <c r="I234" i="2"/>
  <c r="J234" i="2" s="1"/>
  <c r="G235" i="2"/>
  <c r="H237" i="2"/>
  <c r="C237" i="2"/>
  <c r="D234" i="2"/>
  <c r="E234" i="2" s="1"/>
  <c r="B235" i="2"/>
  <c r="L233" i="2"/>
  <c r="H106" i="1"/>
  <c r="I102" i="1"/>
  <c r="J102" i="1" s="1"/>
  <c r="G103" i="1"/>
  <c r="C106" i="1"/>
  <c r="B102" i="1"/>
  <c r="D101" i="1"/>
  <c r="E101" i="1" s="1"/>
  <c r="L101" i="1" s="1"/>
  <c r="L234" i="2" l="1"/>
  <c r="G101" i="2"/>
  <c r="J100" i="2"/>
  <c r="L100" i="2"/>
  <c r="E101" i="2"/>
  <c r="B102" i="2"/>
  <c r="C238" i="2"/>
  <c r="D235" i="2"/>
  <c r="E235" i="2" s="1"/>
  <c r="B236" i="2"/>
  <c r="H238" i="2"/>
  <c r="I235" i="2"/>
  <c r="J235" i="2" s="1"/>
  <c r="G236" i="2"/>
  <c r="G104" i="1"/>
  <c r="I103" i="1"/>
  <c r="J103" i="1" s="1"/>
  <c r="D102" i="1"/>
  <c r="E102" i="1" s="1"/>
  <c r="L102" i="1" s="1"/>
  <c r="B103" i="1"/>
  <c r="C107" i="1"/>
  <c r="H107" i="1"/>
  <c r="L235" i="2" l="1"/>
  <c r="E102" i="2"/>
  <c r="B103" i="2"/>
  <c r="G102" i="2"/>
  <c r="J101" i="2"/>
  <c r="L101" i="2" s="1"/>
  <c r="G237" i="2"/>
  <c r="I236" i="2"/>
  <c r="J236" i="2" s="1"/>
  <c r="B237" i="2"/>
  <c r="D236" i="2"/>
  <c r="E236" i="2" s="1"/>
  <c r="H239" i="2"/>
  <c r="C239" i="2"/>
  <c r="H108" i="1"/>
  <c r="B104" i="1"/>
  <c r="D103" i="1"/>
  <c r="E103" i="1" s="1"/>
  <c r="L103" i="1" s="1"/>
  <c r="C108" i="1"/>
  <c r="I104" i="1"/>
  <c r="J104" i="1" s="1"/>
  <c r="G105" i="1"/>
  <c r="L236" i="2" l="1"/>
  <c r="E103" i="2"/>
  <c r="B104" i="2"/>
  <c r="J102" i="2"/>
  <c r="L102" i="2" s="1"/>
  <c r="G103" i="2"/>
  <c r="C240" i="2"/>
  <c r="B238" i="2"/>
  <c r="D237" i="2"/>
  <c r="E237" i="2" s="1"/>
  <c r="H240" i="2"/>
  <c r="I237" i="2"/>
  <c r="J237" i="2" s="1"/>
  <c r="G238" i="2"/>
  <c r="I105" i="1"/>
  <c r="J105" i="1" s="1"/>
  <c r="G106" i="1"/>
  <c r="D104" i="1"/>
  <c r="E104" i="1" s="1"/>
  <c r="L104" i="1" s="1"/>
  <c r="B105" i="1"/>
  <c r="C109" i="1"/>
  <c r="H109" i="1"/>
  <c r="E104" i="2" l="1"/>
  <c r="B105" i="2"/>
  <c r="J103" i="2"/>
  <c r="L103" i="2" s="1"/>
  <c r="G104" i="2"/>
  <c r="L237" i="2"/>
  <c r="I238" i="2"/>
  <c r="J238" i="2" s="1"/>
  <c r="G239" i="2"/>
  <c r="D238" i="2"/>
  <c r="E238" i="2" s="1"/>
  <c r="B239" i="2"/>
  <c r="H241" i="2"/>
  <c r="C241" i="2"/>
  <c r="H110" i="1"/>
  <c r="D105" i="1"/>
  <c r="E105" i="1" s="1"/>
  <c r="L105" i="1" s="1"/>
  <c r="B106" i="1"/>
  <c r="C110" i="1"/>
  <c r="G107" i="1"/>
  <c r="I106" i="1"/>
  <c r="J106" i="1" s="1"/>
  <c r="G105" i="2" l="1"/>
  <c r="J104" i="2"/>
  <c r="L104" i="2" s="1"/>
  <c r="E105" i="2"/>
  <c r="B106" i="2"/>
  <c r="L238" i="2"/>
  <c r="G240" i="2"/>
  <c r="I239" i="2"/>
  <c r="J239" i="2" s="1"/>
  <c r="H242" i="2"/>
  <c r="C242" i="2"/>
  <c r="B240" i="2"/>
  <c r="D239" i="2"/>
  <c r="E239" i="2" s="1"/>
  <c r="C111" i="1"/>
  <c r="B107" i="1"/>
  <c r="D106" i="1"/>
  <c r="E106" i="1" s="1"/>
  <c r="L106" i="1" s="1"/>
  <c r="G108" i="1"/>
  <c r="I107" i="1"/>
  <c r="J107" i="1" s="1"/>
  <c r="H111" i="1"/>
  <c r="L239" i="2" l="1"/>
  <c r="N239" i="2" s="1"/>
  <c r="E106" i="2"/>
  <c r="B107" i="2"/>
  <c r="G106" i="2"/>
  <c r="J105" i="2"/>
  <c r="L105" i="2" s="1"/>
  <c r="H243" i="2"/>
  <c r="D240" i="2"/>
  <c r="E240" i="2" s="1"/>
  <c r="B241" i="2"/>
  <c r="C243" i="2"/>
  <c r="G241" i="2"/>
  <c r="I240" i="2"/>
  <c r="J240" i="2" s="1"/>
  <c r="H112" i="1"/>
  <c r="C112" i="1"/>
  <c r="B108" i="1"/>
  <c r="D107" i="1"/>
  <c r="E107" i="1" s="1"/>
  <c r="L107" i="1" s="1"/>
  <c r="I108" i="1"/>
  <c r="J108" i="1" s="1"/>
  <c r="G109" i="1"/>
  <c r="L240" i="2" l="1"/>
  <c r="G107" i="2"/>
  <c r="J106" i="2"/>
  <c r="L106" i="2" s="1"/>
  <c r="B108" i="2"/>
  <c r="E107" i="2"/>
  <c r="D241" i="2"/>
  <c r="E241" i="2" s="1"/>
  <c r="B242" i="2"/>
  <c r="I241" i="2"/>
  <c r="J241" i="2" s="1"/>
  <c r="G242" i="2"/>
  <c r="C244" i="2"/>
  <c r="H244" i="2"/>
  <c r="D108" i="1"/>
  <c r="E108" i="1" s="1"/>
  <c r="L108" i="1" s="1"/>
  <c r="B109" i="1"/>
  <c r="G110" i="1"/>
  <c r="I109" i="1"/>
  <c r="J109" i="1" s="1"/>
  <c r="C113" i="1"/>
  <c r="H113" i="1"/>
  <c r="B109" i="2" l="1"/>
  <c r="E108" i="2"/>
  <c r="G108" i="2"/>
  <c r="J107" i="2"/>
  <c r="L107" i="2" s="1"/>
  <c r="C245" i="2"/>
  <c r="D242" i="2"/>
  <c r="E242" i="2" s="1"/>
  <c r="B243" i="2"/>
  <c r="H245" i="2"/>
  <c r="I242" i="2"/>
  <c r="J242" i="2" s="1"/>
  <c r="G243" i="2"/>
  <c r="L241" i="2"/>
  <c r="H114" i="1"/>
  <c r="G111" i="1"/>
  <c r="I110" i="1"/>
  <c r="J110" i="1" s="1"/>
  <c r="B110" i="1"/>
  <c r="D109" i="1"/>
  <c r="E109" i="1" s="1"/>
  <c r="L109" i="1" s="1"/>
  <c r="N109" i="1" s="1"/>
  <c r="C114" i="1"/>
  <c r="L242" i="2" l="1"/>
  <c r="G109" i="2"/>
  <c r="J108" i="2"/>
  <c r="L108" i="2" s="1"/>
  <c r="B110" i="2"/>
  <c r="E109" i="2"/>
  <c r="G244" i="2"/>
  <c r="I243" i="2"/>
  <c r="J243" i="2" s="1"/>
  <c r="B244" i="2"/>
  <c r="D243" i="2"/>
  <c r="E243" i="2" s="1"/>
  <c r="H246" i="2"/>
  <c r="C246" i="2"/>
  <c r="C115" i="1"/>
  <c r="I111" i="1"/>
  <c r="J111" i="1" s="1"/>
  <c r="G112" i="1"/>
  <c r="H115" i="1"/>
  <c r="B111" i="1"/>
  <c r="D110" i="1"/>
  <c r="E110" i="1" s="1"/>
  <c r="L110" i="1" s="1"/>
  <c r="E110" i="2" l="1"/>
  <c r="B111" i="2"/>
  <c r="L243" i="2"/>
  <c r="L109" i="2"/>
  <c r="N109" i="2" s="1"/>
  <c r="Q109" i="2" s="1"/>
  <c r="J109" i="2"/>
  <c r="G110" i="2"/>
  <c r="C247" i="2"/>
  <c r="B245" i="2"/>
  <c r="D244" i="2"/>
  <c r="E244" i="2" s="1"/>
  <c r="H247" i="2"/>
  <c r="I244" i="2"/>
  <c r="J244" i="2" s="1"/>
  <c r="G245" i="2"/>
  <c r="I112" i="1"/>
  <c r="J112" i="1" s="1"/>
  <c r="G113" i="1"/>
  <c r="D111" i="1"/>
  <c r="E111" i="1" s="1"/>
  <c r="L111" i="1" s="1"/>
  <c r="B112" i="1"/>
  <c r="C116" i="1"/>
  <c r="H116" i="1"/>
  <c r="G111" i="2" l="1"/>
  <c r="J110" i="2"/>
  <c r="L110" i="2" s="1"/>
  <c r="B112" i="2"/>
  <c r="E111" i="2"/>
  <c r="L244" i="2"/>
  <c r="D245" i="2"/>
  <c r="E245" i="2" s="1"/>
  <c r="B246" i="2"/>
  <c r="I245" i="2"/>
  <c r="J245" i="2" s="1"/>
  <c r="G246" i="2"/>
  <c r="H248" i="2"/>
  <c r="C248" i="2"/>
  <c r="C117" i="1"/>
  <c r="G114" i="1"/>
  <c r="I113" i="1"/>
  <c r="J113" i="1" s="1"/>
  <c r="H117" i="1"/>
  <c r="D112" i="1"/>
  <c r="E112" i="1" s="1"/>
  <c r="L112" i="1" s="1"/>
  <c r="B113" i="1"/>
  <c r="E112" i="2" l="1"/>
  <c r="B113" i="2"/>
  <c r="J111" i="2"/>
  <c r="L111" i="2" s="1"/>
  <c r="G112" i="2"/>
  <c r="C249" i="2"/>
  <c r="D246" i="2"/>
  <c r="E246" i="2" s="1"/>
  <c r="B247" i="2"/>
  <c r="H249" i="2"/>
  <c r="L245" i="2"/>
  <c r="I246" i="2"/>
  <c r="J246" i="2" s="1"/>
  <c r="G247" i="2"/>
  <c r="I114" i="1"/>
  <c r="J114" i="1" s="1"/>
  <c r="G115" i="1"/>
  <c r="B114" i="1"/>
  <c r="D113" i="1"/>
  <c r="E113" i="1" s="1"/>
  <c r="L113" i="1" s="1"/>
  <c r="H118" i="1"/>
  <c r="C118" i="1"/>
  <c r="G113" i="2" l="1"/>
  <c r="J112" i="2"/>
  <c r="L112" i="2" s="1"/>
  <c r="B114" i="2"/>
  <c r="E113" i="2"/>
  <c r="L246" i="2"/>
  <c r="B248" i="2"/>
  <c r="D247" i="2"/>
  <c r="E247" i="2" s="1"/>
  <c r="H250" i="2"/>
  <c r="C250" i="2"/>
  <c r="G248" i="2"/>
  <c r="I247" i="2"/>
  <c r="J247" i="2" s="1"/>
  <c r="D114" i="1"/>
  <c r="E114" i="1" s="1"/>
  <c r="L114" i="1" s="1"/>
  <c r="B115" i="1"/>
  <c r="H119" i="1"/>
  <c r="I115" i="1"/>
  <c r="J115" i="1" s="1"/>
  <c r="G116" i="1"/>
  <c r="C119" i="1"/>
  <c r="B115" i="2" l="1"/>
  <c r="E114" i="2"/>
  <c r="G114" i="2"/>
  <c r="J113" i="2"/>
  <c r="L113" i="2" s="1"/>
  <c r="H251" i="2"/>
  <c r="G249" i="2"/>
  <c r="I248" i="2"/>
  <c r="J248" i="2" s="1"/>
  <c r="C251" i="2"/>
  <c r="L247" i="2"/>
  <c r="D248" i="2"/>
  <c r="E248" i="2" s="1"/>
  <c r="B249" i="2"/>
  <c r="C120" i="1"/>
  <c r="H120" i="1"/>
  <c r="I116" i="1"/>
  <c r="J116" i="1" s="1"/>
  <c r="G117" i="1"/>
  <c r="D115" i="1"/>
  <c r="E115" i="1" s="1"/>
  <c r="L115" i="1" s="1"/>
  <c r="B116" i="1"/>
  <c r="L248" i="2" l="1"/>
  <c r="E115" i="2"/>
  <c r="B116" i="2"/>
  <c r="J114" i="2"/>
  <c r="L114" i="2" s="1"/>
  <c r="G115" i="2"/>
  <c r="I249" i="2"/>
  <c r="J249" i="2" s="1"/>
  <c r="G250" i="2"/>
  <c r="D249" i="2"/>
  <c r="E249" i="2" s="1"/>
  <c r="B250" i="2"/>
  <c r="C252" i="2"/>
  <c r="H252" i="2"/>
  <c r="H121" i="1"/>
  <c r="G118" i="1"/>
  <c r="I117" i="1"/>
  <c r="J117" i="1" s="1"/>
  <c r="D116" i="1"/>
  <c r="E116" i="1" s="1"/>
  <c r="L116" i="1" s="1"/>
  <c r="B117" i="1"/>
  <c r="C121" i="1"/>
  <c r="E116" i="2" l="1"/>
  <c r="B117" i="2"/>
  <c r="L249" i="2"/>
  <c r="J115" i="2"/>
  <c r="L115" i="2" s="1"/>
  <c r="G116" i="2"/>
  <c r="D250" i="2"/>
  <c r="E250" i="2" s="1"/>
  <c r="B251" i="2"/>
  <c r="H253" i="2"/>
  <c r="C253" i="2"/>
  <c r="I250" i="2"/>
  <c r="J250" i="2" s="1"/>
  <c r="G251" i="2"/>
  <c r="I118" i="1"/>
  <c r="J118" i="1" s="1"/>
  <c r="G119" i="1"/>
  <c r="C122" i="1"/>
  <c r="B118" i="1"/>
  <c r="D117" i="1"/>
  <c r="E117" i="1" s="1"/>
  <c r="L117" i="1" s="1"/>
  <c r="H122" i="1"/>
  <c r="J116" i="2" l="1"/>
  <c r="L116" i="2" s="1"/>
  <c r="G117" i="2"/>
  <c r="B118" i="2"/>
  <c r="E117" i="2"/>
  <c r="L250" i="2"/>
  <c r="G252" i="2"/>
  <c r="I251" i="2"/>
  <c r="J251" i="2" s="1"/>
  <c r="H254" i="2"/>
  <c r="C254" i="2"/>
  <c r="B252" i="2"/>
  <c r="D251" i="2"/>
  <c r="E251" i="2" s="1"/>
  <c r="H123" i="1"/>
  <c r="C123" i="1"/>
  <c r="I119" i="1"/>
  <c r="J119" i="1" s="1"/>
  <c r="G120" i="1"/>
  <c r="D118" i="1"/>
  <c r="E118" i="1" s="1"/>
  <c r="L118" i="1" s="1"/>
  <c r="B119" i="1"/>
  <c r="L251" i="2" l="1"/>
  <c r="N251" i="2" s="1"/>
  <c r="G118" i="2"/>
  <c r="J117" i="2"/>
  <c r="L117" i="2" s="1"/>
  <c r="E118" i="2"/>
  <c r="B119" i="2"/>
  <c r="D252" i="2"/>
  <c r="E252" i="2" s="1"/>
  <c r="B253" i="2"/>
  <c r="H255" i="2"/>
  <c r="C255" i="2"/>
  <c r="I252" i="2"/>
  <c r="J252" i="2" s="1"/>
  <c r="G253" i="2"/>
  <c r="D119" i="1"/>
  <c r="E119" i="1" s="1"/>
  <c r="L119" i="1" s="1"/>
  <c r="B120" i="1"/>
  <c r="C124" i="1"/>
  <c r="I120" i="1"/>
  <c r="J120" i="1" s="1"/>
  <c r="G121" i="1"/>
  <c r="H124" i="1"/>
  <c r="B120" i="2" l="1"/>
  <c r="E119" i="2"/>
  <c r="G119" i="2"/>
  <c r="J118" i="2"/>
  <c r="L118" i="2" s="1"/>
  <c r="I253" i="2"/>
  <c r="J253" i="2" s="1"/>
  <c r="G254" i="2"/>
  <c r="H256" i="2"/>
  <c r="C256" i="2"/>
  <c r="D253" i="2"/>
  <c r="E253" i="2" s="1"/>
  <c r="B254" i="2"/>
  <c r="L252" i="2"/>
  <c r="H125" i="1"/>
  <c r="C125" i="1"/>
  <c r="G122" i="1"/>
  <c r="I121" i="1"/>
  <c r="J121" i="1" s="1"/>
  <c r="D120" i="1"/>
  <c r="E120" i="1" s="1"/>
  <c r="L120" i="1" s="1"/>
  <c r="B121" i="1"/>
  <c r="L253" i="2" l="1"/>
  <c r="G120" i="2"/>
  <c r="J119" i="2"/>
  <c r="L119" i="2" s="1"/>
  <c r="E120" i="2"/>
  <c r="B121" i="2"/>
  <c r="B255" i="2"/>
  <c r="D254" i="2"/>
  <c r="E254" i="2" s="1"/>
  <c r="H257" i="2"/>
  <c r="C257" i="2"/>
  <c r="G255" i="2"/>
  <c r="I254" i="2"/>
  <c r="J254" i="2" s="1"/>
  <c r="B122" i="1"/>
  <c r="D121" i="1"/>
  <c r="E121" i="1" s="1"/>
  <c r="L121" i="1" s="1"/>
  <c r="N121" i="1" s="1"/>
  <c r="C126" i="1"/>
  <c r="H126" i="1"/>
  <c r="I122" i="1"/>
  <c r="J122" i="1" s="1"/>
  <c r="G123" i="1"/>
  <c r="L254" i="2" l="1"/>
  <c r="B122" i="2"/>
  <c r="E121" i="2"/>
  <c r="G121" i="2"/>
  <c r="J120" i="2"/>
  <c r="L120" i="2" s="1"/>
  <c r="H258" i="2"/>
  <c r="G256" i="2"/>
  <c r="I255" i="2"/>
  <c r="J255" i="2" s="1"/>
  <c r="C258" i="2"/>
  <c r="D255" i="2"/>
  <c r="E255" i="2" s="1"/>
  <c r="B256" i="2"/>
  <c r="H127" i="1"/>
  <c r="D122" i="1"/>
  <c r="E122" i="1" s="1"/>
  <c r="L122" i="1" s="1"/>
  <c r="B123" i="1"/>
  <c r="I123" i="1"/>
  <c r="J123" i="1" s="1"/>
  <c r="G124" i="1"/>
  <c r="C127" i="1"/>
  <c r="B123" i="2" l="1"/>
  <c r="E122" i="2"/>
  <c r="L121" i="2"/>
  <c r="N121" i="2" s="1"/>
  <c r="Q121" i="2" s="1"/>
  <c r="G122" i="2"/>
  <c r="J121" i="2"/>
  <c r="L255" i="2"/>
  <c r="I256" i="2"/>
  <c r="J256" i="2" s="1"/>
  <c r="G257" i="2"/>
  <c r="C259" i="2"/>
  <c r="H259" i="2"/>
  <c r="D256" i="2"/>
  <c r="E256" i="2" s="1"/>
  <c r="B257" i="2"/>
  <c r="C128" i="1"/>
  <c r="D123" i="1"/>
  <c r="E123" i="1" s="1"/>
  <c r="L123" i="1" s="1"/>
  <c r="B124" i="1"/>
  <c r="G125" i="1"/>
  <c r="I124" i="1"/>
  <c r="J124" i="1" s="1"/>
  <c r="H128" i="1"/>
  <c r="L256" i="2" l="1"/>
  <c r="G123" i="2"/>
  <c r="J122" i="2"/>
  <c r="L122" i="2"/>
  <c r="E123" i="2"/>
  <c r="B124" i="2"/>
  <c r="C260" i="2"/>
  <c r="D257" i="2"/>
  <c r="E257" i="2" s="1"/>
  <c r="B258" i="2"/>
  <c r="I257" i="2"/>
  <c r="J257" i="2" s="1"/>
  <c r="G258" i="2"/>
  <c r="H260" i="2"/>
  <c r="H129" i="1"/>
  <c r="B125" i="1"/>
  <c r="D124" i="1"/>
  <c r="E124" i="1" s="1"/>
  <c r="L124" i="1" s="1"/>
  <c r="I125" i="1"/>
  <c r="J125" i="1" s="1"/>
  <c r="G126" i="1"/>
  <c r="C129" i="1"/>
  <c r="L257" i="2" l="1"/>
  <c r="E124" i="2"/>
  <c r="B125" i="2"/>
  <c r="J123" i="2"/>
  <c r="L123" i="2" s="1"/>
  <c r="G124" i="2"/>
  <c r="B259" i="2"/>
  <c r="D258" i="2"/>
  <c r="E258" i="2" s="1"/>
  <c r="H261" i="2"/>
  <c r="G259" i="2"/>
  <c r="I258" i="2"/>
  <c r="J258" i="2" s="1"/>
  <c r="C261" i="2"/>
  <c r="I126" i="1"/>
  <c r="J126" i="1" s="1"/>
  <c r="G127" i="1"/>
  <c r="C130" i="1"/>
  <c r="D125" i="1"/>
  <c r="E125" i="1" s="1"/>
  <c r="L125" i="1" s="1"/>
  <c r="B126" i="1"/>
  <c r="H130" i="1"/>
  <c r="E125" i="2" l="1"/>
  <c r="B126" i="2"/>
  <c r="J124" i="2"/>
  <c r="L124" i="2" s="1"/>
  <c r="G125" i="2"/>
  <c r="C262" i="2"/>
  <c r="H262" i="2"/>
  <c r="L258" i="2"/>
  <c r="I259" i="2"/>
  <c r="J259" i="2" s="1"/>
  <c r="G260" i="2"/>
  <c r="B260" i="2"/>
  <c r="D259" i="2"/>
  <c r="E259" i="2" s="1"/>
  <c r="C131" i="1"/>
  <c r="D126" i="1"/>
  <c r="E126" i="1" s="1"/>
  <c r="L126" i="1" s="1"/>
  <c r="B127" i="1"/>
  <c r="I127" i="1"/>
  <c r="J127" i="1" s="1"/>
  <c r="G128" i="1"/>
  <c r="H131" i="1"/>
  <c r="L259" i="2" l="1"/>
  <c r="B127" i="2"/>
  <c r="E126" i="2"/>
  <c r="J125" i="2"/>
  <c r="L125" i="2" s="1"/>
  <c r="G126" i="2"/>
  <c r="G261" i="2"/>
  <c r="I260" i="2"/>
  <c r="J260" i="2" s="1"/>
  <c r="B261" i="2"/>
  <c r="D260" i="2"/>
  <c r="E260" i="2" s="1"/>
  <c r="H263" i="2"/>
  <c r="C263" i="2"/>
  <c r="H132" i="1"/>
  <c r="D127" i="1"/>
  <c r="E127" i="1" s="1"/>
  <c r="L127" i="1" s="1"/>
  <c r="B128" i="1"/>
  <c r="G129" i="1"/>
  <c r="I128" i="1"/>
  <c r="J128" i="1" s="1"/>
  <c r="C132" i="1"/>
  <c r="L260" i="2" l="1"/>
  <c r="G127" i="2"/>
  <c r="J126" i="2"/>
  <c r="L126" i="2" s="1"/>
  <c r="B128" i="2"/>
  <c r="E127" i="2"/>
  <c r="C264" i="2"/>
  <c r="D261" i="2"/>
  <c r="E261" i="2" s="1"/>
  <c r="L261" i="2" s="1"/>
  <c r="B262" i="2"/>
  <c r="H264" i="2"/>
  <c r="I261" i="2"/>
  <c r="J261" i="2" s="1"/>
  <c r="G262" i="2"/>
  <c r="B129" i="1"/>
  <c r="D128" i="1"/>
  <c r="E128" i="1" s="1"/>
  <c r="L128" i="1" s="1"/>
  <c r="C133" i="1"/>
  <c r="I129" i="1"/>
  <c r="J129" i="1" s="1"/>
  <c r="G130" i="1"/>
  <c r="H133" i="1"/>
  <c r="J127" i="2" l="1"/>
  <c r="L127" i="2" s="1"/>
  <c r="G128" i="2"/>
  <c r="B129" i="2"/>
  <c r="E128" i="2"/>
  <c r="H265" i="2"/>
  <c r="I262" i="2"/>
  <c r="J262" i="2" s="1"/>
  <c r="G263" i="2"/>
  <c r="D262" i="2"/>
  <c r="E262" i="2" s="1"/>
  <c r="B263" i="2"/>
  <c r="C265" i="2"/>
  <c r="H134" i="1"/>
  <c r="C134" i="1"/>
  <c r="I130" i="1"/>
  <c r="J130" i="1" s="1"/>
  <c r="G131" i="1"/>
  <c r="D129" i="1"/>
  <c r="E129" i="1" s="1"/>
  <c r="L129" i="1" s="1"/>
  <c r="B130" i="1"/>
  <c r="B130" i="2" l="1"/>
  <c r="E129" i="2"/>
  <c r="G129" i="2"/>
  <c r="J128" i="2"/>
  <c r="L128" i="2" s="1"/>
  <c r="L262" i="2"/>
  <c r="C266" i="2"/>
  <c r="G264" i="2"/>
  <c r="I263" i="2"/>
  <c r="J263" i="2" s="1"/>
  <c r="B264" i="2"/>
  <c r="D263" i="2"/>
  <c r="E263" i="2" s="1"/>
  <c r="H266" i="2"/>
  <c r="D130" i="1"/>
  <c r="E130" i="1" s="1"/>
  <c r="L130" i="1" s="1"/>
  <c r="B131" i="1"/>
  <c r="C135" i="1"/>
  <c r="I131" i="1"/>
  <c r="J131" i="1" s="1"/>
  <c r="G132" i="1"/>
  <c r="H135" i="1"/>
  <c r="L263" i="2" l="1"/>
  <c r="N263" i="2" s="1"/>
  <c r="J129" i="2"/>
  <c r="G130" i="2"/>
  <c r="L129" i="2"/>
  <c r="B131" i="2"/>
  <c r="E130" i="2"/>
  <c r="H267" i="2"/>
  <c r="I264" i="2"/>
  <c r="J264" i="2" s="1"/>
  <c r="G265" i="2"/>
  <c r="C267" i="2"/>
  <c r="D264" i="2"/>
  <c r="E264" i="2" s="1"/>
  <c r="B265" i="2"/>
  <c r="H136" i="1"/>
  <c r="C136" i="1"/>
  <c r="G133" i="1"/>
  <c r="I132" i="1"/>
  <c r="J132" i="1" s="1"/>
  <c r="D131" i="1"/>
  <c r="E131" i="1" s="1"/>
  <c r="L131" i="1" s="1"/>
  <c r="B132" i="1"/>
  <c r="L264" i="2" l="1"/>
  <c r="B132" i="2"/>
  <c r="E131" i="2"/>
  <c r="J130" i="2"/>
  <c r="L130" i="2" s="1"/>
  <c r="G131" i="2"/>
  <c r="D265" i="2"/>
  <c r="E265" i="2" s="1"/>
  <c r="B266" i="2"/>
  <c r="I265" i="2"/>
  <c r="J265" i="2" s="1"/>
  <c r="G266" i="2"/>
  <c r="G134" i="1"/>
  <c r="I133" i="1"/>
  <c r="J133" i="1" s="1"/>
  <c r="B133" i="1"/>
  <c r="D132" i="1"/>
  <c r="E132" i="1" s="1"/>
  <c r="L132" i="1" s="1"/>
  <c r="C137" i="1"/>
  <c r="H137" i="1"/>
  <c r="J131" i="2" l="1"/>
  <c r="L131" i="2" s="1"/>
  <c r="G132" i="2"/>
  <c r="B133" i="2"/>
  <c r="E132" i="2"/>
  <c r="I266" i="2"/>
  <c r="J266" i="2" s="1"/>
  <c r="G267" i="2"/>
  <c r="I267" i="2" s="1"/>
  <c r="J267" i="2" s="1"/>
  <c r="D266" i="2"/>
  <c r="E266" i="2" s="1"/>
  <c r="B267" i="2"/>
  <c r="D267" i="2" s="1"/>
  <c r="E267" i="2" s="1"/>
  <c r="L265" i="2"/>
  <c r="B134" i="1"/>
  <c r="D133" i="1"/>
  <c r="E133" i="1" s="1"/>
  <c r="L133" i="1" s="1"/>
  <c r="N133" i="1" s="1"/>
  <c r="I134" i="1"/>
  <c r="J134" i="1" s="1"/>
  <c r="G135" i="1"/>
  <c r="L266" i="2" l="1"/>
  <c r="B134" i="2"/>
  <c r="E133" i="2"/>
  <c r="G133" i="2"/>
  <c r="J132" i="2"/>
  <c r="L132" i="2" s="1"/>
  <c r="L267" i="2"/>
  <c r="L269" i="2" s="1"/>
  <c r="G136" i="1"/>
  <c r="I135" i="1"/>
  <c r="J135" i="1" s="1"/>
  <c r="D134" i="1"/>
  <c r="E134" i="1" s="1"/>
  <c r="L134" i="1" s="1"/>
  <c r="B135" i="1"/>
  <c r="N267" i="2" l="1"/>
  <c r="G134" i="2"/>
  <c r="J133" i="2"/>
  <c r="L133" i="2" s="1"/>
  <c r="N133" i="2" s="1"/>
  <c r="Q133" i="2" s="1"/>
  <c r="B135" i="2"/>
  <c r="E134" i="2"/>
  <c r="B136" i="1"/>
  <c r="D135" i="1"/>
  <c r="E135" i="1" s="1"/>
  <c r="L135" i="1" s="1"/>
  <c r="I136" i="1"/>
  <c r="J136" i="1" s="1"/>
  <c r="G137" i="1"/>
  <c r="I137" i="1" s="1"/>
  <c r="J137" i="1" s="1"/>
  <c r="B136" i="2" l="1"/>
  <c r="E135" i="2"/>
  <c r="G135" i="2"/>
  <c r="J134" i="2"/>
  <c r="L134" i="2" s="1"/>
  <c r="D136" i="1"/>
  <c r="E136" i="1" s="1"/>
  <c r="L136" i="1" s="1"/>
  <c r="B137" i="1"/>
  <c r="D137" i="1" s="1"/>
  <c r="E137" i="1" s="1"/>
  <c r="L137" i="1" s="1"/>
  <c r="G136" i="2" l="1"/>
  <c r="J135" i="2"/>
  <c r="L135" i="2" s="1"/>
  <c r="B137" i="2"/>
  <c r="E137" i="2" s="1"/>
  <c r="E136" i="2"/>
  <c r="N137" i="1"/>
  <c r="G137" i="2" l="1"/>
  <c r="J137" i="2" s="1"/>
  <c r="L137" i="2" s="1"/>
  <c r="J136" i="2"/>
  <c r="L136" i="2" s="1"/>
  <c r="N137" i="2" l="1"/>
  <c r="Q137" i="2" s="1"/>
  <c r="S137" i="2"/>
</calcChain>
</file>

<file path=xl/sharedStrings.xml><?xml version="1.0" encoding="utf-8"?>
<sst xmlns="http://schemas.openxmlformats.org/spreadsheetml/2006/main" count="286" uniqueCount="149">
  <si>
    <t>Month&amp;Yr</t>
  </si>
  <si>
    <t>D.A.</t>
  </si>
  <si>
    <t>TOTAL</t>
  </si>
  <si>
    <t>REVISED</t>
  </si>
  <si>
    <t>ARREARS</t>
  </si>
  <si>
    <t>Name  :</t>
  </si>
  <si>
    <t>YEAR WISE</t>
  </si>
  <si>
    <t>Commutted Pension :</t>
  </si>
  <si>
    <t>Note :</t>
  </si>
  <si>
    <t>Net</t>
  </si>
  <si>
    <t>DA</t>
  </si>
  <si>
    <t xml:space="preserve">Pay fix </t>
  </si>
  <si>
    <t>Year wise arrears given in Column N for Income TAX purposes.</t>
  </si>
  <si>
    <t>Step 1 :</t>
  </si>
  <si>
    <t>CALC 688</t>
  </si>
  <si>
    <t>DUE @ 78.2 % DA Fixation</t>
  </si>
  <si>
    <t>DRAWN @ 68.8 % DA Fixation</t>
  </si>
  <si>
    <t xml:space="preserve">See your Total arrears upto Sept 2016 below : : </t>
  </si>
  <si>
    <t xml:space="preserve"> Arrears</t>
  </si>
  <si>
    <t>DENIED</t>
  </si>
  <si>
    <t>ARREARS CACULATION  DUE TO REVISION OF PAY/ PENSION w.e.f. 01-01-2007 @ 78.2 % DA</t>
  </si>
  <si>
    <t>(For BSNL Pensioners Retired From 01-01-2007 to 09-06-2013)</t>
  </si>
  <si>
    <t>Pre Revised Pay as on 31-12-2006 :</t>
  </si>
  <si>
    <t>Revised pay with 68.8 % as on 01-01-2007 :</t>
  </si>
  <si>
    <t>Revised pay with 78.2 % as on 01-01-2007 :</t>
  </si>
  <si>
    <t>Pension drawn earlier with 68.8 % :</t>
  </si>
  <si>
    <t xml:space="preserve">Pension Due now with 78.2 % </t>
  </si>
  <si>
    <t>CALC782</t>
  </si>
  <si>
    <t>PAY</t>
  </si>
  <si>
    <t>PAY+DA</t>
  </si>
  <si>
    <t>Fit.benefit</t>
  </si>
  <si>
    <t>Total</t>
  </si>
  <si>
    <t>PENSION</t>
  </si>
  <si>
    <t>PEN +DA</t>
  </si>
  <si>
    <t>Fill in your Pre revised pay in Dec 2006 in cell F6 Shown in Red Colour</t>
  </si>
  <si>
    <t>Your revised pay with 68.8 % fitment given earlier is shown in cell F8 in Blue Colour</t>
  </si>
  <si>
    <t>Your revised pay with 78.2 % fitment due now is shown in cell F10 in Brown Colour</t>
  </si>
  <si>
    <t>Step 2 :</t>
  </si>
  <si>
    <t>Step 3 :</t>
  </si>
  <si>
    <t>NEW PAY</t>
  </si>
  <si>
    <t>WITH 68.8%</t>
  </si>
  <si>
    <t>WITH 78.2%</t>
  </si>
  <si>
    <t>START</t>
  </si>
  <si>
    <t xml:space="preserve">Like wise if you get vertical promotion/ lateral promotion at any month copy the content of cell M 27 </t>
  </si>
  <si>
    <t>and paste it in column B and column G in the Row of the month when you got the increment.</t>
  </si>
  <si>
    <t>Now see :</t>
  </si>
  <si>
    <t>Last pay drawn on Retirement with 68.8 %:</t>
  </si>
  <si>
    <t>Last pay due on retirement with 78.2 %</t>
  </si>
  <si>
    <t xml:space="preserve">The arrears due month wise but not being paid is also shown. </t>
  </si>
  <si>
    <t>Step 4 :</t>
  </si>
  <si>
    <t xml:space="preserve">Now enter your last pay drawn as per 68. 8 % in cell F12. Donot copy the content in the cell. Read the last pay and enter in F12. </t>
  </si>
  <si>
    <t xml:space="preserve">Now enter your last pay drawn as per 78. 2 % in cell F14. Donot copy the content in the cell. Read the last pay and enter in F14. </t>
  </si>
  <si>
    <t>Your Commuttation is taken as 40 % and amount shown in K12. If your commutted amount differs then . . .</t>
  </si>
  <si>
    <t>Fill in Your Commutted Amount  in cell K12 Shown in Red Colour</t>
  </si>
  <si>
    <t>This commutted pension is based on 68.8 % only. There is no change.</t>
  </si>
  <si>
    <t>See Your revised old Pension @ 68.8 % DA appears in Cell F 16 in Blue.</t>
  </si>
  <si>
    <t>Step 5:</t>
  </si>
  <si>
    <t xml:space="preserve">Step 6 : </t>
  </si>
  <si>
    <t>Step 7 :</t>
  </si>
  <si>
    <t>Your basic pay with 78.2 % is also shown in cell B59 in Arrears Calculation Below in Brown Colour</t>
  </si>
  <si>
    <t>Your basic pay with 68.8 % is also shown in cell G59 in Arrears calculation below in Blue colour.</t>
  </si>
  <si>
    <t xml:space="preserve">Formula for increment.. </t>
  </si>
  <si>
    <t xml:space="preserve">The increment formula is given in cell M27 in green.  Copy the content of cell M27  </t>
  </si>
  <si>
    <t xml:space="preserve">For example if you get increment in May 07 then copy content in M27 and paste it in cells B64 and G64 </t>
  </si>
  <si>
    <t>Continue the exercise chronologically in the months you got increment or promotion till the month you retired.</t>
  </si>
  <si>
    <t>Now your last pay drawn as per 68.8 % in column G and last pay Due as per 78.2 % in Column B are shown in the month you retired.</t>
  </si>
  <si>
    <t>Now in column B of the first month of your pension enter =F18</t>
  </si>
  <si>
    <t>Now in column G of the first month of your pension enter =F16</t>
  </si>
  <si>
    <t xml:space="preserve">See Your revised New Pension @ 78.2 % DA fixation appears in Cell F 18 in Brown. </t>
  </si>
  <si>
    <t>For ex. If you retired in July2008 enter =F18 in cell B78</t>
  </si>
  <si>
    <t>For ex. If you retired in July2008 enter =F16 in cell G78</t>
  </si>
  <si>
    <t>Since You could have retired before 10/06/13 Your pension arrears due and would be paid may be seen below upto Sept 2016.</t>
  </si>
  <si>
    <t>ARREARS DENIED pay arrears &amp; Pension Arrears   (from 01-01-2007 to 09-06-2013) . . . .</t>
  </si>
  <si>
    <t xml:space="preserve"> PENSION ARREARS TO BE PAID (From 10-06-2013 till Sept 2016)  . . . . . . . .  </t>
  </si>
  <si>
    <t xml:space="preserve">(in case of </t>
  </si>
  <si>
    <t>Pension only</t>
  </si>
  <si>
    <t xml:space="preserve">Enter your net pension in Column C and Column H. </t>
  </si>
  <si>
    <t>D.A</t>
  </si>
  <si>
    <t>PENSION ARREARS CACULATION  DUE TO REVISION OF PAY w.e.f. 01-01-2007 @ 78.2 % DA</t>
  </si>
  <si>
    <t>PAY ARREARS CACULATION  DUE TO REVISION OF PAY w.e.f. 01-01-2007 @ 78.2 % DA</t>
  </si>
  <si>
    <t>GROSS</t>
  </si>
  <si>
    <t>with 78.2 %</t>
  </si>
  <si>
    <t xml:space="preserve">Net </t>
  </si>
  <si>
    <t>Pension</t>
  </si>
  <si>
    <t>with 68.8 %</t>
  </si>
  <si>
    <t xml:space="preserve">ARREARS OF PENSION DUE BUT NOT GIVEN . . . </t>
  </si>
  <si>
    <t>ARREARS OF PENSION DUE AND TO BE DRAWN</t>
  </si>
  <si>
    <t xml:space="preserve">ARREARS OF PAY DUE BUT NOT PAID  (From 01-01-2007 to Date of Retirement ) . . . </t>
  </si>
  <si>
    <t xml:space="preserve">Make all the cells in Column B and Column G below your month of retirement to Zero. </t>
  </si>
  <si>
    <t xml:space="preserve"> Now GO TO ROW 146 for your pension calculation and Pension arrears</t>
  </si>
  <si>
    <t>See Your revised old Pension @ 68.8 % DA appears in Cell F 161 in Blue.</t>
  </si>
  <si>
    <t xml:space="preserve">See Your revised New Pension @ 78.2 % DA fixation appears in Cell F 163 in Brown. </t>
  </si>
  <si>
    <t>Now in column B of the first month of your Gross pension @78.2% enter =F163</t>
  </si>
  <si>
    <t>Now in column G of the first month of your Gross pension @68.8% enter =F161</t>
  </si>
  <si>
    <t>OR</t>
  </si>
  <si>
    <t>You may also enter the value shown in K 157. instead of $k$157.</t>
  </si>
  <si>
    <t>PAY ARRERS SEE ROWS 1 TO 144</t>
  </si>
  <si>
    <t>PENSION ARREARS SEE ROWS 145 TO 334</t>
  </si>
  <si>
    <t>IMPORTANT</t>
  </si>
  <si>
    <t>Wherever it is mentioned Enter there enter the values or data given. Do Not Copy and Paste</t>
  </si>
  <si>
    <t>Formula for increment and or  promotion in a month</t>
  </si>
  <si>
    <t>Formula for increment or promotion in a month. . .(in cell R24)</t>
  </si>
  <si>
    <t>Formula for increment and promotion in the same month . .(in Cell T 26)</t>
  </si>
  <si>
    <t xml:space="preserve">The formula for either increment or promotion in a month is given in cell R24 in Violet.    </t>
  </si>
  <si>
    <t>The formula when you get both increment in promotion in the same month is given in cell T26 in Green</t>
  </si>
  <si>
    <t>Copy the content of cell in cell R24 or T 26 as the case pay be and paste it in column B and column G in the Row of the month when you got the increment.</t>
  </si>
  <si>
    <t xml:space="preserve">For example if you get increment and/or promotion is in May 07 then copy content of cell in R24 or T 26 as the case may be and paste it in cells B64 and G64 </t>
  </si>
  <si>
    <t xml:space="preserve">See your commuted pension in your PPO. If it differs then enter the commuted amount shown in PPO in K 157. </t>
  </si>
  <si>
    <t>There will be no change in commuted pension now with 78.2 % fixation as per DoT orders.</t>
  </si>
  <si>
    <t>Your commutted pension shown in K157 is calculated as 40 % of pension fixed earlier @ 68.8 %</t>
  </si>
  <si>
    <t>This commutted pension is based on 68.8 % only. There would be no change now due to 78.2 % as per DoT orders.</t>
  </si>
  <si>
    <t>Now See :</t>
  </si>
  <si>
    <t>Continue the exercise chronologically in the months you got increment and /or promotion till the month you retired.</t>
  </si>
  <si>
    <t>MOST IMPORTANT:</t>
  </si>
  <si>
    <t xml:space="preserve">For example if you retire in July 2010 then make cells in Column B and Column G from Row 103 and below till last Row 137 to Zero.  </t>
  </si>
  <si>
    <t>For ex., if you had retired in July 2008 enter =F163-$K$157 in cell C209.           Also enter =F161-$k$157 in cell H209</t>
  </si>
  <si>
    <t>Step 2:</t>
  </si>
  <si>
    <t xml:space="preserve">Now See : </t>
  </si>
  <si>
    <t>Your arrears of pension due but not given upto 09/06/2013 in shown in cell L 269.</t>
  </si>
  <si>
    <t>Last DA at 68.8 %</t>
  </si>
  <si>
    <t>Last DA at 78.2 %</t>
  </si>
  <si>
    <t>Now enter your last pay drawn as per 68. 8 % in cell F12. Last DA drawn as per 68.8 % in Cell  J12 . Donot copy the content in the cell. Read the last pay and enter in F12. Read last DA and enter in J12</t>
  </si>
  <si>
    <t xml:space="preserve">Now enter your last pay drawn as per 78. 2 % in cell F14. Last DA drawn as per 78.2 % in cell  J14 .  Donot copy the content in the cell. Read the last pay and enter in F14. Read last DA and enter in J14. </t>
  </si>
  <si>
    <t xml:space="preserve">Your pay arrears due but not drawn and denied is shown in cell  L139 </t>
  </si>
  <si>
    <t xml:space="preserve"> Last Pay+ DA @68.8 % </t>
  </si>
  <si>
    <t>Last Pay+ DA @ 78.2 %</t>
  </si>
  <si>
    <t xml:space="preserve">YOUR Additional DCRG DUE BUT NOT PAID .  (FOR SERVICE OF 33 YEARS AND ABOVE)  . . . </t>
  </si>
  <si>
    <t xml:space="preserve">Your Additional Leave salary Due But not Paid. (For Maximum 300 days leave at credit) . . . </t>
  </si>
  <si>
    <t xml:space="preserve">Your additional Commutation Due But not paid . . </t>
  </si>
  <si>
    <t>(A)</t>
  </si>
  <si>
    <t>(B)</t>
  </si>
  <si>
    <t>( C )</t>
  </si>
  <si>
    <t>Your DCRG due but not drawn and denied is shown in cell L141</t>
  </si>
  <si>
    <t xml:space="preserve">Your Leave salary Due but not drawn and denied is shown in cell L142 </t>
  </si>
  <si>
    <t xml:space="preserve"> NOW SEE :</t>
  </si>
  <si>
    <t xml:space="preserve">The arrears of pay due month wise but not being paid is shown in column L. The Total arrears of pay due but not paid is shown in cell L139. </t>
  </si>
  <si>
    <t>Your Commuttation is taken as 40 % and amount shown in F20. If your commutted amount differs as per your PPO then . . .</t>
  </si>
  <si>
    <t>Fill in Your Commutted Amount  in cell F20 Shown in Red Colour</t>
  </si>
  <si>
    <t xml:space="preserve">i.e,  you have retired in July 2008 and if the commutted Pension is shown as Rs. 2756/- in cell K157  then you may enter F163-2756 in cell C209 and enter F161-2756 in cell H209  </t>
  </si>
  <si>
    <t xml:space="preserve">Additional Commutation Amount  Due But not paid. . . </t>
  </si>
  <si>
    <t>Your commuation amount due but not drawn and denied is shown in cell N143</t>
  </si>
  <si>
    <t>For ex. If you retired in July2008 enter =F163 in cell B209 since your pension starts from AUG 08</t>
  </si>
  <si>
    <t>For ex. If you retired in July2008 enter =F161 in cell G209 since Your pension starts from AUG 08</t>
  </si>
  <si>
    <t xml:space="preserve">See your Total arrears upto MARCH 2017 below : : </t>
  </si>
  <si>
    <t>JUL-17</t>
  </si>
  <si>
    <t>AUG-17</t>
  </si>
  <si>
    <t>Sept17</t>
  </si>
  <si>
    <t xml:space="preserve"> PENSION ARREARS TO BE PAID (From 10-06-2013 till SEPT  2017)  . . . . . . . .  </t>
  </si>
  <si>
    <t xml:space="preserve">Your arrears of Pension due from 10/06/2013 and to be drawn and paid now is given upto SEPT 2017 in Cell L332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</si>
</sst>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\-yy;@"/>
  </numFmts>
  <fonts count="5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b/>
      <u/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color indexed="14"/>
      <name val="Arial"/>
      <family val="2"/>
    </font>
    <font>
      <b/>
      <sz val="10"/>
      <color indexed="53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u/>
      <sz val="10"/>
      <color indexed="12"/>
      <name val="Arial"/>
      <family val="2"/>
    </font>
    <font>
      <b/>
      <u/>
      <sz val="10"/>
      <color indexed="10"/>
      <name val="Arial"/>
      <family val="2"/>
    </font>
    <font>
      <b/>
      <sz val="12"/>
      <color indexed="14"/>
      <name val="Arial"/>
      <family val="2"/>
    </font>
    <font>
      <b/>
      <sz val="12"/>
      <color indexed="12"/>
      <name val="Arial"/>
      <family val="2"/>
    </font>
    <font>
      <b/>
      <sz val="12"/>
      <color indexed="10"/>
      <name val="Arial"/>
      <family val="2"/>
    </font>
    <font>
      <b/>
      <u/>
      <sz val="12"/>
      <name val="Arial"/>
      <family val="2"/>
    </font>
    <font>
      <b/>
      <sz val="12"/>
      <color indexed="20"/>
      <name val="Arial"/>
      <family val="2"/>
    </font>
    <font>
      <b/>
      <sz val="14"/>
      <color indexed="57"/>
      <name val="Arial"/>
      <family val="2"/>
    </font>
    <font>
      <sz val="10"/>
      <color rgb="FF7030A0"/>
      <name val="Arial"/>
      <family val="2"/>
    </font>
    <font>
      <b/>
      <sz val="10"/>
      <color rgb="FF7030A0"/>
      <name val="Arial"/>
      <family val="2"/>
    </font>
    <font>
      <b/>
      <u/>
      <sz val="10"/>
      <color rgb="FF7030A0"/>
      <name val="Arial"/>
      <family val="2"/>
    </font>
    <font>
      <b/>
      <sz val="12"/>
      <color theme="5" tint="0.3999755851924192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6"/>
      <color rgb="FFFF0000"/>
      <name val="Arial"/>
      <family val="2"/>
    </font>
    <font>
      <b/>
      <sz val="10"/>
      <color theme="8" tint="-0.499984740745262"/>
      <name val="Arial"/>
      <family val="2"/>
    </font>
    <font>
      <b/>
      <sz val="16"/>
      <color rgb="FFFF0000"/>
      <name val="Arial"/>
      <family val="2"/>
    </font>
    <font>
      <b/>
      <sz val="16"/>
      <color rgb="FF00B0F0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b/>
      <sz val="16"/>
      <color theme="4" tint="-0.499984740745262"/>
      <name val="Arial"/>
      <family val="2"/>
    </font>
    <font>
      <b/>
      <sz val="12"/>
      <color theme="4" tint="-0.499984740745262"/>
      <name val="Arial"/>
      <family val="2"/>
    </font>
    <font>
      <b/>
      <sz val="10"/>
      <color theme="4" tint="-0.499984740745262"/>
      <name val="Arial"/>
      <family val="2"/>
    </font>
    <font>
      <sz val="10"/>
      <color theme="4" tint="-0.499984740745262"/>
      <name val="Arial"/>
      <family val="2"/>
    </font>
    <font>
      <b/>
      <u/>
      <sz val="10"/>
      <color rgb="FFFF0000"/>
      <name val="Arial"/>
      <family val="2"/>
    </font>
    <font>
      <b/>
      <u/>
      <sz val="10"/>
      <color theme="4" tint="-0.499984740745262"/>
      <name val="Arial"/>
      <family val="2"/>
    </font>
    <font>
      <b/>
      <sz val="12"/>
      <color theme="9" tint="-0.499984740745262"/>
      <name val="Arial"/>
      <family val="2"/>
    </font>
    <font>
      <sz val="10"/>
      <color theme="9" tint="-0.499984740745262"/>
      <name val="Arial"/>
      <family val="2"/>
    </font>
    <font>
      <b/>
      <sz val="10"/>
      <color theme="9" tint="-0.499984740745262"/>
      <name val="Arial"/>
      <family val="2"/>
    </font>
    <font>
      <b/>
      <sz val="11"/>
      <name val="Arial"/>
      <family val="2"/>
    </font>
    <font>
      <b/>
      <u/>
      <sz val="10"/>
      <color theme="9" tint="-0.499984740745262"/>
      <name val="Arial"/>
      <family val="2"/>
    </font>
    <font>
      <b/>
      <sz val="10"/>
      <color rgb="FF00B050"/>
      <name val="Arial"/>
      <family val="2"/>
    </font>
    <font>
      <b/>
      <sz val="12"/>
      <color rgb="FF00B050"/>
      <name val="Arial"/>
      <family val="2"/>
    </font>
    <font>
      <b/>
      <sz val="12"/>
      <color rgb="FF7030A0"/>
      <name val="Arial"/>
      <family val="2"/>
    </font>
    <font>
      <b/>
      <u/>
      <sz val="12"/>
      <color theme="4" tint="-0.499984740745262"/>
      <name val="Arial"/>
      <family val="2"/>
    </font>
    <font>
      <b/>
      <sz val="11"/>
      <color rgb="FFFF0000"/>
      <name val="Arial"/>
      <family val="2"/>
    </font>
    <font>
      <sz val="10"/>
      <name val="Arial"/>
      <family val="2"/>
    </font>
    <font>
      <b/>
      <sz val="10"/>
      <color rgb="FFC00000"/>
      <name val="Arial"/>
      <family val="2"/>
    </font>
    <font>
      <b/>
      <u/>
      <sz val="10"/>
      <color rgb="FFC00000"/>
      <name val="Arial"/>
      <family val="2"/>
    </font>
    <font>
      <b/>
      <u/>
      <sz val="10"/>
      <color theme="5"/>
      <name val="Arial"/>
      <family val="2"/>
    </font>
    <font>
      <b/>
      <sz val="12"/>
      <color theme="5"/>
      <name val="Arial"/>
      <family val="2"/>
    </font>
    <font>
      <b/>
      <sz val="10"/>
      <color theme="5"/>
      <name val="Arial"/>
      <family val="2"/>
    </font>
    <font>
      <sz val="10"/>
      <color theme="3" tint="-0.499984740745262"/>
      <name val="Arial"/>
      <family val="2"/>
    </font>
    <font>
      <sz val="10"/>
      <color rgb="FFC00000"/>
      <name val="Arial"/>
      <family val="2"/>
    </font>
    <font>
      <b/>
      <sz val="10"/>
      <color rgb="FF00206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1"/>
      <color rgb="FF0061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8" fillId="5" borderId="0" applyNumberFormat="0" applyBorder="0" applyAlignment="0" applyProtection="0"/>
  </cellStyleXfs>
  <cellXfs count="88">
    <xf numFmtId="0" fontId="0" fillId="0" borderId="0" xfId="0"/>
    <xf numFmtId="17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164" fontId="0" fillId="0" borderId="0" xfId="0" applyNumberFormat="1"/>
    <xf numFmtId="16" fontId="0" fillId="0" borderId="0" xfId="0" applyNumberForma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17" fontId="0" fillId="2" borderId="0" xfId="0" applyNumberFormat="1" applyFill="1"/>
    <xf numFmtId="0" fontId="1" fillId="2" borderId="0" xfId="0" applyFont="1" applyFill="1"/>
    <xf numFmtId="0" fontId="0" fillId="2" borderId="0" xfId="0" applyFill="1"/>
    <xf numFmtId="0" fontId="19" fillId="2" borderId="0" xfId="0" applyFont="1" applyFill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 applyAlignment="1">
      <alignment horizontal="center"/>
    </xf>
    <xf numFmtId="0" fontId="31" fillId="0" borderId="0" xfId="0" applyFont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1" fillId="3" borderId="0" xfId="0" applyFont="1" applyFill="1"/>
    <xf numFmtId="0" fontId="0" fillId="3" borderId="0" xfId="0" applyFill="1"/>
    <xf numFmtId="0" fontId="19" fillId="3" borderId="0" xfId="0" applyFont="1" applyFill="1"/>
    <xf numFmtId="0" fontId="23" fillId="2" borderId="0" xfId="0" applyFont="1" applyFill="1"/>
    <xf numFmtId="0" fontId="45" fillId="3" borderId="0" xfId="0" applyFont="1" applyFill="1"/>
    <xf numFmtId="0" fontId="46" fillId="0" borderId="0" xfId="0" applyFont="1"/>
    <xf numFmtId="17" fontId="47" fillId="0" borderId="0" xfId="0" applyNumberFormat="1" applyFont="1"/>
    <xf numFmtId="0" fontId="48" fillId="0" borderId="0" xfId="0" applyFont="1"/>
    <xf numFmtId="0" fontId="49" fillId="0" borderId="0" xfId="0" applyFont="1"/>
    <xf numFmtId="0" fontId="51" fillId="0" borderId="0" xfId="0" applyFont="1"/>
    <xf numFmtId="0" fontId="47" fillId="0" borderId="0" xfId="0" applyFont="1"/>
    <xf numFmtId="0" fontId="52" fillId="0" borderId="0" xfId="0" applyFont="1"/>
    <xf numFmtId="0" fontId="0" fillId="4" borderId="0" xfId="0" applyFill="1"/>
    <xf numFmtId="0" fontId="50" fillId="4" borderId="0" xfId="0" applyFont="1" applyFill="1"/>
    <xf numFmtId="0" fontId="1" fillId="4" borderId="0" xfId="0" applyFont="1" applyFill="1"/>
    <xf numFmtId="0" fontId="7" fillId="4" borderId="0" xfId="0" applyFont="1" applyFill="1"/>
    <xf numFmtId="0" fontId="20" fillId="4" borderId="0" xfId="0" applyFont="1" applyFill="1"/>
    <xf numFmtId="0" fontId="44" fillId="4" borderId="0" xfId="0" applyFont="1" applyFill="1"/>
    <xf numFmtId="0" fontId="43" fillId="4" borderId="0" xfId="0" applyFont="1" applyFill="1"/>
    <xf numFmtId="0" fontId="53" fillId="0" borderId="0" xfId="0" applyFont="1"/>
    <xf numFmtId="0" fontId="54" fillId="0" borderId="0" xfId="0" applyFont="1"/>
    <xf numFmtId="0" fontId="55" fillId="0" borderId="0" xfId="0" applyFont="1"/>
    <xf numFmtId="0" fontId="57" fillId="0" borderId="0" xfId="0" applyFont="1" applyAlignment="1">
      <alignment horizontal="center" vertical="center"/>
    </xf>
    <xf numFmtId="17" fontId="56" fillId="0" borderId="0" xfId="0" applyNumberFormat="1" applyFont="1" applyAlignment="1">
      <alignment horizontal="center" vertical="center"/>
    </xf>
    <xf numFmtId="17" fontId="56" fillId="3" borderId="0" xfId="0" applyNumberFormat="1" applyFont="1" applyFill="1" applyAlignment="1">
      <alignment horizontal="center"/>
    </xf>
    <xf numFmtId="0" fontId="50" fillId="3" borderId="0" xfId="0" applyFont="1" applyFill="1"/>
    <xf numFmtId="0" fontId="7" fillId="3" borderId="0" xfId="0" applyFont="1" applyFill="1"/>
    <xf numFmtId="0" fontId="20" fillId="3" borderId="0" xfId="0" applyFont="1" applyFill="1"/>
    <xf numFmtId="0" fontId="44" fillId="3" borderId="0" xfId="0" applyFont="1" applyFill="1"/>
    <xf numFmtId="0" fontId="43" fillId="3" borderId="0" xfId="0" applyFont="1" applyFill="1"/>
    <xf numFmtId="0" fontId="58" fillId="5" borderId="0" xfId="1" quotePrefix="1" applyAlignment="1">
      <alignment horizontal="right"/>
    </xf>
    <xf numFmtId="0" fontId="0" fillId="0" borderId="0" xfId="0" quotePrefix="1" applyAlignment="1">
      <alignment horizontal="right"/>
    </xf>
    <xf numFmtId="16" fontId="0" fillId="0" borderId="0" xfId="0" quotePrefix="1" applyNumberFormat="1" applyAlignment="1">
      <alignment horizontal="right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484"/>
  <sheetViews>
    <sheetView topLeftCell="A74" workbookViewId="0">
      <selection activeCell="Q100" sqref="Q100"/>
    </sheetView>
  </sheetViews>
  <sheetFormatPr defaultRowHeight="12.75" x14ac:dyDescent="0.2"/>
  <sheetData>
    <row r="1" spans="2:15" ht="18" x14ac:dyDescent="0.25">
      <c r="B1" s="4" t="s">
        <v>20</v>
      </c>
    </row>
    <row r="2" spans="2:15" ht="18" x14ac:dyDescent="0.25">
      <c r="B2" s="4"/>
      <c r="D2" s="19" t="s">
        <v>21</v>
      </c>
    </row>
    <row r="4" spans="2:15" ht="15.75" x14ac:dyDescent="0.25">
      <c r="B4" s="3" t="s">
        <v>5</v>
      </c>
      <c r="M4" s="46" t="s">
        <v>14</v>
      </c>
      <c r="O4" s="51" t="s">
        <v>27</v>
      </c>
    </row>
    <row r="5" spans="2:15" x14ac:dyDescent="0.2">
      <c r="O5" s="48"/>
    </row>
    <row r="6" spans="2:15" ht="15.75" x14ac:dyDescent="0.25">
      <c r="B6" s="3" t="s">
        <v>22</v>
      </c>
      <c r="F6" s="33">
        <v>1000</v>
      </c>
      <c r="L6" s="44" t="s">
        <v>28</v>
      </c>
      <c r="M6" s="44">
        <f>F6</f>
        <v>1000</v>
      </c>
      <c r="O6" s="48">
        <f>F6</f>
        <v>1000</v>
      </c>
    </row>
    <row r="7" spans="2:15" x14ac:dyDescent="0.2">
      <c r="L7" s="44" t="s">
        <v>10</v>
      </c>
      <c r="M7" s="44">
        <f>ROUND((M6*0.688),0)</f>
        <v>688</v>
      </c>
      <c r="O7" s="48">
        <f>ROUND((O6*0.782),0)</f>
        <v>782</v>
      </c>
    </row>
    <row r="8" spans="2:15" x14ac:dyDescent="0.2">
      <c r="B8" s="2" t="s">
        <v>23</v>
      </c>
      <c r="F8" s="43">
        <f>M10</f>
        <v>2200</v>
      </c>
      <c r="L8" s="44" t="s">
        <v>29</v>
      </c>
      <c r="M8" s="44">
        <f>M6+M7</f>
        <v>1688</v>
      </c>
      <c r="O8" s="48">
        <f>O6+O7</f>
        <v>1782</v>
      </c>
    </row>
    <row r="9" spans="2:15" x14ac:dyDescent="0.2">
      <c r="L9" s="44" t="s">
        <v>30</v>
      </c>
      <c r="M9" s="44">
        <f>M8*0.3</f>
        <v>506.4</v>
      </c>
      <c r="O9" s="48">
        <f>O8*0.3</f>
        <v>534.6</v>
      </c>
    </row>
    <row r="10" spans="2:15" x14ac:dyDescent="0.2">
      <c r="B10" s="2" t="s">
        <v>24</v>
      </c>
      <c r="F10" s="49">
        <f>O10</f>
        <v>2320</v>
      </c>
      <c r="L10" s="44" t="s">
        <v>31</v>
      </c>
      <c r="M10" s="43">
        <f>ROUNDUP((M8+M9),-1)</f>
        <v>2200</v>
      </c>
      <c r="O10" s="49">
        <f>ROUNDUP((O8+O9),-1)</f>
        <v>2320</v>
      </c>
    </row>
    <row r="11" spans="2:15" ht="18" x14ac:dyDescent="0.25">
      <c r="B11" s="4"/>
    </row>
    <row r="12" spans="2:15" ht="15.75" x14ac:dyDescent="0.25">
      <c r="B12" s="50" t="s">
        <v>46</v>
      </c>
      <c r="D12" s="19"/>
      <c r="F12" s="44">
        <v>0</v>
      </c>
      <c r="H12" s="38" t="s">
        <v>7</v>
      </c>
      <c r="K12" s="33">
        <f>INT(F16*0.4)</f>
        <v>0</v>
      </c>
      <c r="N12" s="15"/>
      <c r="O12" s="14"/>
    </row>
    <row r="13" spans="2:15" ht="15.75" x14ac:dyDescent="0.25">
      <c r="B13" s="2"/>
      <c r="D13" s="19"/>
      <c r="F13" s="32"/>
      <c r="H13" s="47"/>
      <c r="K13" s="49"/>
      <c r="N13" s="15"/>
      <c r="O13" s="14"/>
    </row>
    <row r="14" spans="2:15" ht="15.75" x14ac:dyDescent="0.25">
      <c r="B14" s="3" t="s">
        <v>47</v>
      </c>
      <c r="F14" s="48">
        <v>0</v>
      </c>
      <c r="H14" s="3"/>
      <c r="M14" s="46" t="s">
        <v>14</v>
      </c>
      <c r="O14" s="51" t="s">
        <v>27</v>
      </c>
    </row>
    <row r="15" spans="2:15" ht="15.75" x14ac:dyDescent="0.25">
      <c r="B15" s="3"/>
      <c r="H15" s="3"/>
      <c r="M15" s="45"/>
      <c r="O15" s="46"/>
    </row>
    <row r="16" spans="2:15" ht="15.75" x14ac:dyDescent="0.25">
      <c r="B16" s="3" t="s">
        <v>25</v>
      </c>
      <c r="F16" s="44">
        <f>M16</f>
        <v>0</v>
      </c>
      <c r="H16" s="3"/>
      <c r="L16" s="44" t="s">
        <v>32</v>
      </c>
      <c r="M16" s="44">
        <f>ROUNDUP((F12/2),0)</f>
        <v>0</v>
      </c>
      <c r="O16" s="48">
        <f>ROUNDUP((F14/2),0)</f>
        <v>0</v>
      </c>
    </row>
    <row r="17" spans="1:15" ht="15.75" x14ac:dyDescent="0.25">
      <c r="B17" s="3"/>
      <c r="E17" s="16"/>
      <c r="F17" s="27"/>
      <c r="H17" s="3"/>
      <c r="K17" s="18"/>
      <c r="L17" s="44" t="s">
        <v>10</v>
      </c>
      <c r="M17" s="44">
        <f>ROUNDUP((M16*0.688),0)</f>
        <v>0</v>
      </c>
      <c r="O17" s="48">
        <f>ROUNDUP((O16*0.782),0)</f>
        <v>0</v>
      </c>
    </row>
    <row r="18" spans="1:15" ht="15.75" x14ac:dyDescent="0.25">
      <c r="B18" s="3" t="s">
        <v>26</v>
      </c>
      <c r="F18" s="48">
        <f>O16</f>
        <v>0</v>
      </c>
      <c r="H18" s="3"/>
      <c r="L18" s="44" t="s">
        <v>33</v>
      </c>
      <c r="M18" s="44">
        <f>M16+M17</f>
        <v>0</v>
      </c>
      <c r="N18" s="10"/>
      <c r="O18" s="48">
        <f>O16+O17</f>
        <v>0</v>
      </c>
    </row>
    <row r="19" spans="1:15" ht="18" x14ac:dyDescent="0.25">
      <c r="B19" s="3"/>
      <c r="E19" s="17"/>
      <c r="F19" s="23"/>
      <c r="H19" s="3"/>
      <c r="L19" s="44" t="s">
        <v>30</v>
      </c>
      <c r="M19" s="44">
        <f>ROUNDUP((M18*0.3),0)</f>
        <v>0</v>
      </c>
      <c r="O19" s="48">
        <f>ROUNDUP((O18*0.3),0)</f>
        <v>0</v>
      </c>
    </row>
    <row r="20" spans="1:15" ht="15.75" x14ac:dyDescent="0.25">
      <c r="B20" s="3"/>
      <c r="H20" s="3"/>
      <c r="L20" s="44" t="s">
        <v>31</v>
      </c>
      <c r="M20" s="44">
        <f>ROUNDUP((M18+M19),0)</f>
        <v>0</v>
      </c>
      <c r="O20" s="48">
        <f>ROUNDUP((O18+O19),0)</f>
        <v>0</v>
      </c>
    </row>
    <row r="21" spans="1:15" ht="18" x14ac:dyDescent="0.25">
      <c r="A21" s="4" t="s">
        <v>8</v>
      </c>
      <c r="H21" s="3"/>
      <c r="L21" s="9"/>
    </row>
    <row r="22" spans="1:15" ht="15.75" x14ac:dyDescent="0.25">
      <c r="A22" s="6" t="s">
        <v>13</v>
      </c>
      <c r="B22" s="33" t="s">
        <v>34</v>
      </c>
      <c r="H22" s="3"/>
      <c r="N22" s="2"/>
      <c r="O22" s="9"/>
    </row>
    <row r="23" spans="1:15" ht="15.75" x14ac:dyDescent="0.25">
      <c r="A23" s="6"/>
      <c r="B23" s="43" t="s">
        <v>35</v>
      </c>
      <c r="H23" s="3"/>
      <c r="N23" s="2"/>
      <c r="O23" s="9"/>
    </row>
    <row r="24" spans="1:15" ht="15.75" x14ac:dyDescent="0.25">
      <c r="A24" s="6"/>
      <c r="B24" s="49" t="s">
        <v>36</v>
      </c>
      <c r="H24" s="3"/>
      <c r="N24" s="2"/>
      <c r="O24" s="9"/>
    </row>
    <row r="25" spans="1:15" ht="15.75" x14ac:dyDescent="0.25">
      <c r="A25" s="6" t="s">
        <v>37</v>
      </c>
      <c r="B25" s="2" t="s">
        <v>60</v>
      </c>
      <c r="H25" s="3"/>
      <c r="N25" s="2"/>
      <c r="O25" s="9"/>
    </row>
    <row r="26" spans="1:15" ht="15.75" x14ac:dyDescent="0.25">
      <c r="A26" s="6"/>
      <c r="B26" s="2" t="s">
        <v>59</v>
      </c>
      <c r="H26" s="3"/>
      <c r="M26">
        <v>0</v>
      </c>
      <c r="N26" s="2"/>
      <c r="O26" s="9"/>
    </row>
    <row r="27" spans="1:15" ht="15.75" x14ac:dyDescent="0.25">
      <c r="A27" s="6"/>
      <c r="B27" s="2"/>
      <c r="H27" s="3"/>
      <c r="K27" s="52" t="s">
        <v>61</v>
      </c>
      <c r="M27" s="53">
        <f>ROUNDUP((M26*1.03),-1)</f>
        <v>0</v>
      </c>
      <c r="N27" s="2"/>
      <c r="O27" s="9"/>
    </row>
    <row r="28" spans="1:15" ht="15.75" x14ac:dyDescent="0.25">
      <c r="A28" s="6" t="s">
        <v>38</v>
      </c>
      <c r="B28" s="52" t="s">
        <v>62</v>
      </c>
      <c r="H28" s="3"/>
      <c r="N28" s="2"/>
      <c r="O28" s="9"/>
    </row>
    <row r="29" spans="1:15" ht="15.75" x14ac:dyDescent="0.25">
      <c r="A29" s="6"/>
      <c r="B29" s="2" t="s">
        <v>44</v>
      </c>
      <c r="H29" s="3"/>
      <c r="N29" s="2"/>
      <c r="O29" s="9"/>
    </row>
    <row r="30" spans="1:15" ht="15.75" x14ac:dyDescent="0.25">
      <c r="A30" s="6"/>
      <c r="B30" s="2" t="s">
        <v>63</v>
      </c>
      <c r="H30" s="3"/>
      <c r="N30" s="2"/>
      <c r="O30" s="9"/>
    </row>
    <row r="31" spans="1:15" ht="15.75" x14ac:dyDescent="0.25">
      <c r="A31" s="6"/>
      <c r="B31" s="2"/>
      <c r="H31" s="3"/>
      <c r="N31" s="2"/>
      <c r="O31" s="9"/>
    </row>
    <row r="32" spans="1:15" ht="15.75" x14ac:dyDescent="0.25">
      <c r="A32" s="6"/>
      <c r="B32" s="2" t="s">
        <v>43</v>
      </c>
      <c r="H32" s="3"/>
      <c r="N32" s="2"/>
      <c r="O32" s="9"/>
    </row>
    <row r="33" spans="1:15" ht="15.75" x14ac:dyDescent="0.25">
      <c r="A33" s="6"/>
      <c r="B33" s="2" t="s">
        <v>44</v>
      </c>
      <c r="H33" s="3"/>
      <c r="N33" s="2"/>
      <c r="O33" s="9"/>
    </row>
    <row r="34" spans="1:15" ht="15.75" x14ac:dyDescent="0.25">
      <c r="A34" s="6"/>
      <c r="B34" s="2" t="s">
        <v>64</v>
      </c>
      <c r="H34" s="3"/>
      <c r="N34" s="2"/>
      <c r="O34" s="9"/>
    </row>
    <row r="35" spans="1:15" ht="15.75" x14ac:dyDescent="0.25">
      <c r="A35" s="6"/>
      <c r="B35" s="2"/>
      <c r="H35" s="3"/>
      <c r="N35" s="2"/>
      <c r="O35" s="9"/>
    </row>
    <row r="36" spans="1:15" ht="15.75" x14ac:dyDescent="0.25">
      <c r="A36" s="6" t="s">
        <v>45</v>
      </c>
      <c r="B36" s="2" t="s">
        <v>65</v>
      </c>
      <c r="H36" s="3"/>
      <c r="N36" s="2"/>
      <c r="O36" s="9"/>
    </row>
    <row r="37" spans="1:15" ht="15.75" x14ac:dyDescent="0.25">
      <c r="A37" s="6"/>
      <c r="B37" s="2" t="s">
        <v>48</v>
      </c>
      <c r="H37" s="3"/>
      <c r="N37" s="2"/>
      <c r="O37" s="9"/>
    </row>
    <row r="38" spans="1:15" ht="15.75" x14ac:dyDescent="0.25">
      <c r="A38" s="6"/>
      <c r="B38" s="2"/>
      <c r="H38" s="3"/>
      <c r="N38" s="2"/>
      <c r="O38" s="9"/>
    </row>
    <row r="39" spans="1:15" ht="15.75" x14ac:dyDescent="0.25">
      <c r="A39" s="6" t="s">
        <v>49</v>
      </c>
      <c r="B39" s="2" t="s">
        <v>50</v>
      </c>
      <c r="H39" s="3"/>
      <c r="N39" s="2"/>
      <c r="O39" s="9"/>
    </row>
    <row r="40" spans="1:15" ht="15.75" x14ac:dyDescent="0.25">
      <c r="A40" s="6"/>
      <c r="B40" s="2" t="s">
        <v>51</v>
      </c>
      <c r="H40" s="3"/>
      <c r="N40" s="2"/>
      <c r="O40" s="9"/>
    </row>
    <row r="41" spans="1:15" ht="15.75" x14ac:dyDescent="0.25">
      <c r="A41" s="6" t="s">
        <v>56</v>
      </c>
      <c r="B41" s="33" t="s">
        <v>52</v>
      </c>
      <c r="H41" s="3"/>
    </row>
    <row r="42" spans="1:15" ht="15.75" x14ac:dyDescent="0.25">
      <c r="B42" s="8" t="s">
        <v>53</v>
      </c>
      <c r="H42" s="3" t="s">
        <v>54</v>
      </c>
      <c r="I42" s="17"/>
      <c r="L42" s="11"/>
    </row>
    <row r="43" spans="1:15" ht="15.75" x14ac:dyDescent="0.25">
      <c r="A43" s="2" t="s">
        <v>57</v>
      </c>
      <c r="B43" s="8"/>
      <c r="H43" s="3"/>
      <c r="I43" s="17"/>
      <c r="L43" s="11"/>
    </row>
    <row r="44" spans="1:15" ht="15.75" x14ac:dyDescent="0.25">
      <c r="B44" s="17" t="s">
        <v>55</v>
      </c>
      <c r="H44" s="3"/>
      <c r="I44" s="17"/>
      <c r="L44" s="11"/>
    </row>
    <row r="45" spans="1:15" ht="15.75" x14ac:dyDescent="0.25">
      <c r="A45" s="6"/>
      <c r="B45" s="47" t="s">
        <v>68</v>
      </c>
      <c r="C45" s="12"/>
      <c r="D45" s="12"/>
      <c r="E45" s="12"/>
      <c r="F45" s="12"/>
      <c r="H45" s="9"/>
      <c r="I45" s="17"/>
      <c r="J45" s="9"/>
    </row>
    <row r="46" spans="1:15" ht="15.75" x14ac:dyDescent="0.25">
      <c r="A46" s="6"/>
      <c r="B46" s="17"/>
      <c r="C46" s="12"/>
      <c r="D46" s="12"/>
      <c r="E46" s="12"/>
      <c r="F46" s="12"/>
      <c r="H46" s="9"/>
      <c r="I46" s="17"/>
      <c r="J46" s="9"/>
    </row>
    <row r="47" spans="1:15" ht="15.75" x14ac:dyDescent="0.25">
      <c r="A47" s="6" t="s">
        <v>58</v>
      </c>
      <c r="B47" s="47" t="s">
        <v>66</v>
      </c>
      <c r="C47" s="12"/>
      <c r="D47" s="12"/>
      <c r="E47" s="12"/>
      <c r="F47" s="12"/>
      <c r="H47" s="9"/>
      <c r="I47" s="47"/>
      <c r="J47" s="9"/>
      <c r="K47" s="47" t="s">
        <v>69</v>
      </c>
    </row>
    <row r="48" spans="1:15" ht="15.75" x14ac:dyDescent="0.25">
      <c r="A48" s="6"/>
      <c r="B48" s="42" t="s">
        <v>67</v>
      </c>
      <c r="C48" s="12"/>
      <c r="D48" s="12"/>
      <c r="E48" s="12"/>
      <c r="F48" s="12"/>
      <c r="H48" s="9"/>
      <c r="I48" s="17"/>
      <c r="J48" s="9"/>
      <c r="K48" s="17" t="s">
        <v>70</v>
      </c>
    </row>
    <row r="49" spans="1:14" ht="15.75" x14ac:dyDescent="0.25">
      <c r="A49" s="6"/>
      <c r="B49" s="54"/>
      <c r="C49" s="12"/>
      <c r="D49" s="12"/>
      <c r="E49" s="12"/>
      <c r="F49" s="12"/>
      <c r="H49" s="9"/>
      <c r="I49" s="17"/>
      <c r="J49" s="9"/>
    </row>
    <row r="50" spans="1:14" ht="15.75" x14ac:dyDescent="0.25">
      <c r="A50" s="6"/>
      <c r="B50" s="54" t="s">
        <v>71</v>
      </c>
      <c r="C50" s="12"/>
      <c r="D50" s="12"/>
      <c r="E50" s="12"/>
      <c r="F50" s="12"/>
      <c r="H50" s="9"/>
      <c r="I50" s="17"/>
      <c r="J50" s="9"/>
    </row>
    <row r="51" spans="1:14" x14ac:dyDescent="0.2">
      <c r="A51" s="6"/>
      <c r="B51" s="10" t="s">
        <v>17</v>
      </c>
      <c r="J51" s="25" t="s">
        <v>12</v>
      </c>
    </row>
    <row r="52" spans="1:14" ht="20.25" x14ac:dyDescent="0.3">
      <c r="B52" s="2"/>
      <c r="C52" s="3" t="s">
        <v>15</v>
      </c>
      <c r="H52" s="18" t="s">
        <v>16</v>
      </c>
      <c r="J52" s="8"/>
      <c r="M52" s="34"/>
    </row>
    <row r="54" spans="1:14" ht="20.25" x14ac:dyDescent="0.3">
      <c r="B54" s="2" t="s">
        <v>3</v>
      </c>
      <c r="C54" s="2" t="s">
        <v>9</v>
      </c>
      <c r="G54" s="2" t="s">
        <v>3</v>
      </c>
      <c r="H54" s="2" t="s">
        <v>9</v>
      </c>
      <c r="M54" s="40"/>
    </row>
    <row r="55" spans="1:14" x14ac:dyDescent="0.2">
      <c r="B55" s="2" t="s">
        <v>39</v>
      </c>
      <c r="C55" s="2" t="s">
        <v>74</v>
      </c>
      <c r="G55" s="2" t="s">
        <v>39</v>
      </c>
      <c r="H55" s="2" t="s">
        <v>74</v>
      </c>
      <c r="M55" s="5"/>
    </row>
    <row r="56" spans="1:14" x14ac:dyDescent="0.2">
      <c r="B56" s="2" t="s">
        <v>41</v>
      </c>
      <c r="C56" s="7" t="s">
        <v>75</v>
      </c>
      <c r="G56" s="2" t="s">
        <v>40</v>
      </c>
      <c r="H56" s="7" t="s">
        <v>75</v>
      </c>
      <c r="M56" s="5"/>
      <c r="N56" s="24" t="s">
        <v>6</v>
      </c>
    </row>
    <row r="57" spans="1:14" x14ac:dyDescent="0.2">
      <c r="A57" t="s">
        <v>0</v>
      </c>
      <c r="B57" s="2"/>
      <c r="C57" s="7"/>
      <c r="D57" s="7" t="s">
        <v>10</v>
      </c>
      <c r="E57" s="2" t="s">
        <v>2</v>
      </c>
      <c r="G57" s="2"/>
      <c r="H57" s="7"/>
      <c r="I57" s="7" t="s">
        <v>1</v>
      </c>
      <c r="J57" s="2" t="s">
        <v>2</v>
      </c>
      <c r="L57" t="s">
        <v>4</v>
      </c>
      <c r="N57" s="24" t="s">
        <v>4</v>
      </c>
    </row>
    <row r="58" spans="1:14" x14ac:dyDescent="0.2">
      <c r="B58" s="2"/>
      <c r="C58" s="7"/>
      <c r="D58" s="7"/>
      <c r="E58" s="2"/>
      <c r="G58" s="2"/>
      <c r="H58" s="7"/>
      <c r="I58" s="7"/>
      <c r="J58" s="2"/>
      <c r="N58" s="24"/>
    </row>
    <row r="59" spans="1:14" x14ac:dyDescent="0.2">
      <c r="A59" s="2" t="s">
        <v>42</v>
      </c>
      <c r="B59" s="49">
        <f>F10</f>
        <v>2320</v>
      </c>
      <c r="G59" s="43">
        <f>F8</f>
        <v>2200</v>
      </c>
      <c r="N59" s="24"/>
    </row>
    <row r="60" spans="1:14" x14ac:dyDescent="0.2">
      <c r="A60" s="1">
        <v>39083</v>
      </c>
      <c r="B60" s="2">
        <f>B59</f>
        <v>2320</v>
      </c>
      <c r="C60">
        <v>0</v>
      </c>
      <c r="D60">
        <f>ROUNDUP((B60*0),0)</f>
        <v>0</v>
      </c>
      <c r="E60">
        <f>C60+D60</f>
        <v>0</v>
      </c>
      <c r="G60">
        <f>G59</f>
        <v>2200</v>
      </c>
      <c r="H60">
        <v>0</v>
      </c>
      <c r="I60">
        <f>ROUNDUP((G60*0),0)</f>
        <v>0</v>
      </c>
      <c r="J60">
        <f>H60+I60</f>
        <v>0</v>
      </c>
      <c r="L60">
        <f>E60-J60</f>
        <v>0</v>
      </c>
      <c r="N60" s="24"/>
    </row>
    <row r="61" spans="1:14" x14ac:dyDescent="0.2">
      <c r="A61" s="1">
        <v>39114</v>
      </c>
      <c r="B61" s="2">
        <f t="shared" ref="B61:C76" si="0">B60</f>
        <v>2320</v>
      </c>
      <c r="C61">
        <f>C60</f>
        <v>0</v>
      </c>
      <c r="D61">
        <f>ROUNDUP((B61*0),0)</f>
        <v>0</v>
      </c>
      <c r="E61">
        <f t="shared" ref="E61:E124" si="1">C61+D61</f>
        <v>0</v>
      </c>
      <c r="G61">
        <f t="shared" ref="G61:H76" si="2">G60</f>
        <v>2200</v>
      </c>
      <c r="H61">
        <f>H60</f>
        <v>0</v>
      </c>
      <c r="I61">
        <f>ROUNDUP((G61*0),0)</f>
        <v>0</v>
      </c>
      <c r="J61">
        <f t="shared" ref="J61:J124" si="3">H61+I61</f>
        <v>0</v>
      </c>
      <c r="L61">
        <f t="shared" ref="L61:L124" si="4">E61-J61</f>
        <v>0</v>
      </c>
      <c r="N61" s="25">
        <f>SUM(L60:L61)</f>
        <v>0</v>
      </c>
    </row>
    <row r="62" spans="1:14" x14ac:dyDescent="0.2">
      <c r="A62" s="1">
        <v>39142</v>
      </c>
      <c r="B62" s="2">
        <f t="shared" si="0"/>
        <v>2320</v>
      </c>
      <c r="C62">
        <f t="shared" si="0"/>
        <v>0</v>
      </c>
      <c r="D62">
        <f>ROUNDUP((B62*0),0)</f>
        <v>0</v>
      </c>
      <c r="E62">
        <f t="shared" si="1"/>
        <v>0</v>
      </c>
      <c r="G62">
        <f t="shared" si="2"/>
        <v>2200</v>
      </c>
      <c r="H62">
        <f t="shared" si="2"/>
        <v>0</v>
      </c>
      <c r="I62">
        <f>ROUNDUP((G62*0),0)</f>
        <v>0</v>
      </c>
      <c r="J62">
        <f t="shared" si="3"/>
        <v>0</v>
      </c>
      <c r="L62">
        <f t="shared" si="4"/>
        <v>0</v>
      </c>
      <c r="N62" s="24"/>
    </row>
    <row r="63" spans="1:14" x14ac:dyDescent="0.2">
      <c r="A63" s="1">
        <v>39173</v>
      </c>
      <c r="B63" s="2">
        <f t="shared" si="0"/>
        <v>2320</v>
      </c>
      <c r="C63">
        <f t="shared" si="0"/>
        <v>0</v>
      </c>
      <c r="D63">
        <f>ROUNDUP((B63*0.008),0)</f>
        <v>19</v>
      </c>
      <c r="E63">
        <f t="shared" si="1"/>
        <v>19</v>
      </c>
      <c r="G63">
        <f t="shared" si="2"/>
        <v>2200</v>
      </c>
      <c r="H63">
        <f t="shared" si="2"/>
        <v>0</v>
      </c>
      <c r="I63">
        <f>ROUNDUP((G63*0.008),0)</f>
        <v>18</v>
      </c>
      <c r="J63">
        <f t="shared" si="3"/>
        <v>18</v>
      </c>
      <c r="L63">
        <f t="shared" si="4"/>
        <v>1</v>
      </c>
      <c r="N63" s="24"/>
    </row>
    <row r="64" spans="1:14" x14ac:dyDescent="0.2">
      <c r="A64" s="1">
        <v>39203</v>
      </c>
      <c r="B64" s="2">
        <f t="shared" si="0"/>
        <v>2320</v>
      </c>
      <c r="C64">
        <f t="shared" si="0"/>
        <v>0</v>
      </c>
      <c r="D64">
        <f>ROUNDUP((B64*0.008),0)</f>
        <v>19</v>
      </c>
      <c r="E64">
        <f t="shared" si="1"/>
        <v>19</v>
      </c>
      <c r="G64">
        <f t="shared" si="2"/>
        <v>2200</v>
      </c>
      <c r="H64">
        <f t="shared" si="2"/>
        <v>0</v>
      </c>
      <c r="I64">
        <f>ROUNDUP((G64*0.008),0)</f>
        <v>18</v>
      </c>
      <c r="J64">
        <f t="shared" si="3"/>
        <v>18</v>
      </c>
      <c r="L64">
        <f t="shared" si="4"/>
        <v>1</v>
      </c>
      <c r="N64" s="24"/>
    </row>
    <row r="65" spans="1:14" x14ac:dyDescent="0.2">
      <c r="A65" s="1">
        <v>39234</v>
      </c>
      <c r="B65" s="2">
        <f t="shared" si="0"/>
        <v>2320</v>
      </c>
      <c r="C65">
        <f t="shared" si="0"/>
        <v>0</v>
      </c>
      <c r="D65">
        <f>ROUNDUP((B65*0.008),0)</f>
        <v>19</v>
      </c>
      <c r="E65">
        <f t="shared" si="1"/>
        <v>19</v>
      </c>
      <c r="G65">
        <f t="shared" si="2"/>
        <v>2200</v>
      </c>
      <c r="H65">
        <f t="shared" si="2"/>
        <v>0</v>
      </c>
      <c r="I65">
        <f>ROUNDUP((G65*0.008),0)</f>
        <v>18</v>
      </c>
      <c r="J65">
        <f t="shared" si="3"/>
        <v>18</v>
      </c>
      <c r="L65">
        <f t="shared" si="4"/>
        <v>1</v>
      </c>
      <c r="N65" s="24"/>
    </row>
    <row r="66" spans="1:14" x14ac:dyDescent="0.2">
      <c r="A66" s="1">
        <v>39264</v>
      </c>
      <c r="B66" s="2">
        <f t="shared" si="0"/>
        <v>2320</v>
      </c>
      <c r="C66">
        <f t="shared" si="0"/>
        <v>0</v>
      </c>
      <c r="D66">
        <f>ROUNDUP((B66*0.013),0)</f>
        <v>31</v>
      </c>
      <c r="E66">
        <f t="shared" si="1"/>
        <v>31</v>
      </c>
      <c r="G66">
        <f t="shared" si="2"/>
        <v>2200</v>
      </c>
      <c r="H66">
        <f t="shared" si="2"/>
        <v>0</v>
      </c>
      <c r="I66">
        <f>ROUNDUP((G66*0.013),0)</f>
        <v>29</v>
      </c>
      <c r="J66">
        <f t="shared" si="3"/>
        <v>29</v>
      </c>
      <c r="L66">
        <f t="shared" si="4"/>
        <v>2</v>
      </c>
      <c r="N66" s="24"/>
    </row>
    <row r="67" spans="1:14" x14ac:dyDescent="0.2">
      <c r="A67" s="1">
        <v>39295</v>
      </c>
      <c r="B67" s="2">
        <f t="shared" si="0"/>
        <v>2320</v>
      </c>
      <c r="C67">
        <f t="shared" si="0"/>
        <v>0</v>
      </c>
      <c r="D67">
        <f>ROUNDUP((B67*0.013),0)</f>
        <v>31</v>
      </c>
      <c r="E67">
        <f t="shared" si="1"/>
        <v>31</v>
      </c>
      <c r="G67">
        <f t="shared" si="2"/>
        <v>2200</v>
      </c>
      <c r="H67">
        <f t="shared" si="2"/>
        <v>0</v>
      </c>
      <c r="I67">
        <f>ROUNDUP((G67*0.013),0)</f>
        <v>29</v>
      </c>
      <c r="J67">
        <f t="shared" si="3"/>
        <v>29</v>
      </c>
      <c r="L67">
        <f t="shared" si="4"/>
        <v>2</v>
      </c>
      <c r="N67" s="24"/>
    </row>
    <row r="68" spans="1:14" x14ac:dyDescent="0.2">
      <c r="A68" s="1">
        <v>39326</v>
      </c>
      <c r="B68" s="2">
        <f t="shared" si="0"/>
        <v>2320</v>
      </c>
      <c r="C68">
        <f t="shared" si="0"/>
        <v>0</v>
      </c>
      <c r="D68">
        <f>ROUNDUP((B68*0.013),0)</f>
        <v>31</v>
      </c>
      <c r="E68">
        <f t="shared" si="1"/>
        <v>31</v>
      </c>
      <c r="G68">
        <f t="shared" si="2"/>
        <v>2200</v>
      </c>
      <c r="H68">
        <f t="shared" si="2"/>
        <v>0</v>
      </c>
      <c r="I68">
        <f>ROUNDUP((G68*0.013),0)</f>
        <v>29</v>
      </c>
      <c r="J68">
        <f t="shared" si="3"/>
        <v>29</v>
      </c>
      <c r="L68">
        <f t="shared" si="4"/>
        <v>2</v>
      </c>
      <c r="N68" s="24"/>
    </row>
    <row r="69" spans="1:14" x14ac:dyDescent="0.2">
      <c r="A69" s="1">
        <v>39356</v>
      </c>
      <c r="B69" s="2">
        <f t="shared" si="0"/>
        <v>2320</v>
      </c>
      <c r="C69">
        <f t="shared" si="0"/>
        <v>0</v>
      </c>
      <c r="D69">
        <f>ROUNDUP((B69*0.042),0)</f>
        <v>98</v>
      </c>
      <c r="E69">
        <f t="shared" si="1"/>
        <v>98</v>
      </c>
      <c r="G69">
        <f t="shared" si="2"/>
        <v>2200</v>
      </c>
      <c r="H69">
        <f t="shared" si="2"/>
        <v>0</v>
      </c>
      <c r="I69">
        <f>ROUNDUP((G69*0.042),0)</f>
        <v>93</v>
      </c>
      <c r="J69">
        <f t="shared" si="3"/>
        <v>93</v>
      </c>
      <c r="L69">
        <f t="shared" si="4"/>
        <v>5</v>
      </c>
      <c r="N69" s="24"/>
    </row>
    <row r="70" spans="1:14" x14ac:dyDescent="0.2">
      <c r="A70" s="1">
        <v>39387</v>
      </c>
      <c r="B70" s="2">
        <f t="shared" si="0"/>
        <v>2320</v>
      </c>
      <c r="C70">
        <f t="shared" si="0"/>
        <v>0</v>
      </c>
      <c r="D70">
        <f>ROUNDUP((B70*0.042),0)</f>
        <v>98</v>
      </c>
      <c r="E70">
        <f t="shared" si="1"/>
        <v>98</v>
      </c>
      <c r="G70">
        <f t="shared" si="2"/>
        <v>2200</v>
      </c>
      <c r="H70">
        <f t="shared" si="2"/>
        <v>0</v>
      </c>
      <c r="I70">
        <f>ROUNDUP((G70*0.042),0)</f>
        <v>93</v>
      </c>
      <c r="J70">
        <f t="shared" si="3"/>
        <v>93</v>
      </c>
      <c r="L70">
        <f t="shared" si="4"/>
        <v>5</v>
      </c>
      <c r="N70" s="24"/>
    </row>
    <row r="71" spans="1:14" x14ac:dyDescent="0.2">
      <c r="A71" s="1">
        <v>39417</v>
      </c>
      <c r="B71" s="2">
        <f t="shared" si="0"/>
        <v>2320</v>
      </c>
      <c r="C71">
        <f t="shared" si="0"/>
        <v>0</v>
      </c>
      <c r="D71">
        <f>ROUNDUP((B71*0.042),0)</f>
        <v>98</v>
      </c>
      <c r="E71">
        <f t="shared" si="1"/>
        <v>98</v>
      </c>
      <c r="G71">
        <f t="shared" si="2"/>
        <v>2200</v>
      </c>
      <c r="H71">
        <f t="shared" si="2"/>
        <v>0</v>
      </c>
      <c r="I71">
        <f>ROUNDUP((G71*0.042),0)</f>
        <v>93</v>
      </c>
      <c r="J71">
        <f t="shared" si="3"/>
        <v>93</v>
      </c>
      <c r="L71">
        <f t="shared" si="4"/>
        <v>5</v>
      </c>
      <c r="N71" s="24"/>
    </row>
    <row r="72" spans="1:14" x14ac:dyDescent="0.2">
      <c r="A72" s="1">
        <v>39448</v>
      </c>
      <c r="B72" s="2">
        <f t="shared" si="0"/>
        <v>2320</v>
      </c>
      <c r="C72">
        <f t="shared" si="0"/>
        <v>0</v>
      </c>
      <c r="D72">
        <f>ROUNDUP((B72*0.058),0)</f>
        <v>135</v>
      </c>
      <c r="E72">
        <f t="shared" si="1"/>
        <v>135</v>
      </c>
      <c r="G72">
        <f t="shared" si="2"/>
        <v>2200</v>
      </c>
      <c r="H72">
        <f t="shared" si="2"/>
        <v>0</v>
      </c>
      <c r="I72">
        <f>ROUNDUP((G72*0.058),0)</f>
        <v>128</v>
      </c>
      <c r="J72">
        <f t="shared" si="3"/>
        <v>128</v>
      </c>
      <c r="L72">
        <f t="shared" si="4"/>
        <v>7</v>
      </c>
      <c r="N72" s="24"/>
    </row>
    <row r="73" spans="1:14" x14ac:dyDescent="0.2">
      <c r="A73" s="1">
        <v>39479</v>
      </c>
      <c r="B73" s="2">
        <f t="shared" si="0"/>
        <v>2320</v>
      </c>
      <c r="C73">
        <f t="shared" si="0"/>
        <v>0</v>
      </c>
      <c r="D73">
        <f>ROUNDUP((B73*0.058),0)</f>
        <v>135</v>
      </c>
      <c r="E73">
        <f t="shared" si="1"/>
        <v>135</v>
      </c>
      <c r="G73">
        <f t="shared" si="2"/>
        <v>2200</v>
      </c>
      <c r="H73">
        <f t="shared" si="2"/>
        <v>0</v>
      </c>
      <c r="I73">
        <f>ROUNDUP((G73*0.058),0)</f>
        <v>128</v>
      </c>
      <c r="J73">
        <f t="shared" si="3"/>
        <v>128</v>
      </c>
      <c r="L73">
        <f t="shared" si="4"/>
        <v>7</v>
      </c>
      <c r="N73" s="25">
        <f>SUM(L62:L73)</f>
        <v>38</v>
      </c>
    </row>
    <row r="74" spans="1:14" x14ac:dyDescent="0.2">
      <c r="A74" s="1">
        <v>39508</v>
      </c>
      <c r="B74" s="2">
        <f t="shared" si="0"/>
        <v>2320</v>
      </c>
      <c r="C74">
        <f t="shared" si="0"/>
        <v>0</v>
      </c>
      <c r="D74">
        <f>ROUNDUP((B74*0.058),0)</f>
        <v>135</v>
      </c>
      <c r="E74">
        <f t="shared" si="1"/>
        <v>135</v>
      </c>
      <c r="G74">
        <f t="shared" si="2"/>
        <v>2200</v>
      </c>
      <c r="H74">
        <f t="shared" si="2"/>
        <v>0</v>
      </c>
      <c r="I74">
        <f>ROUNDUP((G74*0.058),0)</f>
        <v>128</v>
      </c>
      <c r="J74">
        <f t="shared" si="3"/>
        <v>128</v>
      </c>
      <c r="L74">
        <f t="shared" si="4"/>
        <v>7</v>
      </c>
      <c r="N74" s="24"/>
    </row>
    <row r="75" spans="1:14" x14ac:dyDescent="0.2">
      <c r="A75" s="1">
        <v>39539</v>
      </c>
      <c r="B75" s="2">
        <f t="shared" si="0"/>
        <v>2320</v>
      </c>
      <c r="C75">
        <f t="shared" si="0"/>
        <v>0</v>
      </c>
      <c r="D75">
        <f>ROUNDUP((B75*0.063),0)</f>
        <v>147</v>
      </c>
      <c r="E75">
        <f t="shared" si="1"/>
        <v>147</v>
      </c>
      <c r="G75">
        <f t="shared" si="2"/>
        <v>2200</v>
      </c>
      <c r="H75">
        <f t="shared" si="2"/>
        <v>0</v>
      </c>
      <c r="I75">
        <f>ROUNDUP((G75*0.063),0)</f>
        <v>139</v>
      </c>
      <c r="J75">
        <f t="shared" si="3"/>
        <v>139</v>
      </c>
      <c r="L75">
        <f t="shared" si="4"/>
        <v>8</v>
      </c>
      <c r="N75" s="24"/>
    </row>
    <row r="76" spans="1:14" x14ac:dyDescent="0.2">
      <c r="A76" s="1">
        <v>39569</v>
      </c>
      <c r="B76" s="2">
        <f t="shared" si="0"/>
        <v>2320</v>
      </c>
      <c r="C76">
        <f t="shared" si="0"/>
        <v>0</v>
      </c>
      <c r="D76">
        <f>ROUNDUP((B76*0.063),0)</f>
        <v>147</v>
      </c>
      <c r="E76">
        <f t="shared" si="1"/>
        <v>147</v>
      </c>
      <c r="G76">
        <f t="shared" si="2"/>
        <v>2200</v>
      </c>
      <c r="H76">
        <f t="shared" si="2"/>
        <v>0</v>
      </c>
      <c r="I76">
        <f>ROUNDUP((G76*0.063),0)</f>
        <v>139</v>
      </c>
      <c r="J76">
        <f t="shared" si="3"/>
        <v>139</v>
      </c>
      <c r="L76">
        <f t="shared" si="4"/>
        <v>8</v>
      </c>
      <c r="N76" s="24"/>
    </row>
    <row r="77" spans="1:14" x14ac:dyDescent="0.2">
      <c r="A77" s="1">
        <v>39600</v>
      </c>
      <c r="B77" s="2">
        <f t="shared" ref="B77:C92" si="5">B76</f>
        <v>2320</v>
      </c>
      <c r="C77">
        <f t="shared" si="5"/>
        <v>0</v>
      </c>
      <c r="D77">
        <f>ROUNDUP((B77*0.063),0)</f>
        <v>147</v>
      </c>
      <c r="E77">
        <f t="shared" si="1"/>
        <v>147</v>
      </c>
      <c r="G77">
        <f t="shared" ref="G77:H92" si="6">G76</f>
        <v>2200</v>
      </c>
      <c r="H77">
        <f t="shared" si="6"/>
        <v>0</v>
      </c>
      <c r="I77">
        <f>ROUNDUP((G77*0.063),0)</f>
        <v>139</v>
      </c>
      <c r="J77">
        <f t="shared" si="3"/>
        <v>139</v>
      </c>
      <c r="L77">
        <f t="shared" si="4"/>
        <v>8</v>
      </c>
      <c r="N77" s="24"/>
    </row>
    <row r="78" spans="1:14" x14ac:dyDescent="0.2">
      <c r="A78" s="1">
        <v>39630</v>
      </c>
      <c r="B78" s="2">
        <f t="shared" si="5"/>
        <v>2320</v>
      </c>
      <c r="C78">
        <f t="shared" si="5"/>
        <v>0</v>
      </c>
      <c r="D78">
        <f>ROUNDUP((B78*0.092),0)</f>
        <v>214</v>
      </c>
      <c r="E78">
        <f t="shared" si="1"/>
        <v>214</v>
      </c>
      <c r="G78">
        <f t="shared" si="6"/>
        <v>2200</v>
      </c>
      <c r="H78">
        <f t="shared" si="6"/>
        <v>0</v>
      </c>
      <c r="I78">
        <f>ROUNDUP((G78*0.092),0)</f>
        <v>203</v>
      </c>
      <c r="J78">
        <f t="shared" si="3"/>
        <v>203</v>
      </c>
      <c r="L78">
        <f t="shared" si="4"/>
        <v>11</v>
      </c>
      <c r="N78" s="24"/>
    </row>
    <row r="79" spans="1:14" x14ac:dyDescent="0.2">
      <c r="A79" s="1">
        <v>39661</v>
      </c>
      <c r="B79" s="2">
        <f t="shared" si="5"/>
        <v>2320</v>
      </c>
      <c r="C79">
        <f t="shared" si="5"/>
        <v>0</v>
      </c>
      <c r="D79">
        <f>ROUNDUP((B79*0.092),0)</f>
        <v>214</v>
      </c>
      <c r="E79">
        <f t="shared" si="1"/>
        <v>214</v>
      </c>
      <c r="G79">
        <f t="shared" si="6"/>
        <v>2200</v>
      </c>
      <c r="H79">
        <f t="shared" si="6"/>
        <v>0</v>
      </c>
      <c r="I79">
        <f>ROUNDUP((G79*0.092),0)</f>
        <v>203</v>
      </c>
      <c r="J79">
        <f t="shared" si="3"/>
        <v>203</v>
      </c>
      <c r="L79">
        <f t="shared" si="4"/>
        <v>11</v>
      </c>
      <c r="N79" s="24"/>
    </row>
    <row r="80" spans="1:14" x14ac:dyDescent="0.2">
      <c r="A80" s="1">
        <v>39692</v>
      </c>
      <c r="B80" s="2">
        <f t="shared" si="5"/>
        <v>2320</v>
      </c>
      <c r="C80">
        <f t="shared" si="5"/>
        <v>0</v>
      </c>
      <c r="D80">
        <f>ROUNDUP((B80*0.092),0)</f>
        <v>214</v>
      </c>
      <c r="E80">
        <f t="shared" si="1"/>
        <v>214</v>
      </c>
      <c r="G80">
        <f t="shared" si="6"/>
        <v>2200</v>
      </c>
      <c r="H80">
        <f t="shared" si="6"/>
        <v>0</v>
      </c>
      <c r="I80">
        <f>ROUNDUP((G80*0.092),0)</f>
        <v>203</v>
      </c>
      <c r="J80">
        <f t="shared" si="3"/>
        <v>203</v>
      </c>
      <c r="L80">
        <f t="shared" si="4"/>
        <v>11</v>
      </c>
      <c r="N80" s="24"/>
    </row>
    <row r="81" spans="1:14" x14ac:dyDescent="0.2">
      <c r="A81" s="20">
        <v>39729</v>
      </c>
      <c r="B81" s="2">
        <f t="shared" si="5"/>
        <v>2320</v>
      </c>
      <c r="C81">
        <f t="shared" si="5"/>
        <v>0</v>
      </c>
      <c r="D81">
        <f>ROUNDUP((B81*0.129),0)</f>
        <v>300</v>
      </c>
      <c r="E81">
        <f t="shared" si="1"/>
        <v>300</v>
      </c>
      <c r="G81">
        <f t="shared" si="6"/>
        <v>2200</v>
      </c>
      <c r="H81">
        <f t="shared" si="6"/>
        <v>0</v>
      </c>
      <c r="I81">
        <f>ROUNDUP((G81*0.129),0)</f>
        <v>284</v>
      </c>
      <c r="J81">
        <f t="shared" si="3"/>
        <v>284</v>
      </c>
      <c r="L81">
        <f t="shared" si="4"/>
        <v>16</v>
      </c>
      <c r="N81" s="24"/>
    </row>
    <row r="82" spans="1:14" x14ac:dyDescent="0.2">
      <c r="A82" s="20">
        <v>39760</v>
      </c>
      <c r="B82" s="2">
        <f t="shared" si="5"/>
        <v>2320</v>
      </c>
      <c r="C82">
        <f t="shared" si="5"/>
        <v>0</v>
      </c>
      <c r="D82">
        <f>ROUNDUP((B82*0.129),0)</f>
        <v>300</v>
      </c>
      <c r="E82">
        <f t="shared" si="1"/>
        <v>300</v>
      </c>
      <c r="G82">
        <f t="shared" si="6"/>
        <v>2200</v>
      </c>
      <c r="H82">
        <f t="shared" si="6"/>
        <v>0</v>
      </c>
      <c r="I82">
        <f>ROUNDUP((G82*0.129),0)</f>
        <v>284</v>
      </c>
      <c r="J82">
        <f t="shared" si="3"/>
        <v>284</v>
      </c>
      <c r="L82">
        <f t="shared" si="4"/>
        <v>16</v>
      </c>
      <c r="N82" s="24"/>
    </row>
    <row r="83" spans="1:14" x14ac:dyDescent="0.2">
      <c r="A83" s="20">
        <v>39790</v>
      </c>
      <c r="B83" s="2">
        <f t="shared" si="5"/>
        <v>2320</v>
      </c>
      <c r="C83">
        <f t="shared" si="5"/>
        <v>0</v>
      </c>
      <c r="D83">
        <f>ROUNDUP((B83*0.129),0)</f>
        <v>300</v>
      </c>
      <c r="E83">
        <f t="shared" si="1"/>
        <v>300</v>
      </c>
      <c r="G83">
        <f t="shared" si="6"/>
        <v>2200</v>
      </c>
      <c r="H83">
        <f t="shared" si="6"/>
        <v>0</v>
      </c>
      <c r="I83">
        <f>ROUNDUP((G83*0.129),0)</f>
        <v>284</v>
      </c>
      <c r="J83">
        <f t="shared" si="3"/>
        <v>284</v>
      </c>
      <c r="L83">
        <f t="shared" si="4"/>
        <v>16</v>
      </c>
      <c r="N83" s="24"/>
    </row>
    <row r="84" spans="1:14" x14ac:dyDescent="0.2">
      <c r="A84" s="1">
        <v>39814</v>
      </c>
      <c r="B84" s="2">
        <f t="shared" si="5"/>
        <v>2320</v>
      </c>
      <c r="C84">
        <f t="shared" si="5"/>
        <v>0</v>
      </c>
      <c r="D84">
        <f>ROUNDUP((B84*0.166),0)</f>
        <v>386</v>
      </c>
      <c r="E84">
        <f t="shared" si="1"/>
        <v>386</v>
      </c>
      <c r="G84">
        <f t="shared" si="6"/>
        <v>2200</v>
      </c>
      <c r="H84">
        <f t="shared" si="6"/>
        <v>0</v>
      </c>
      <c r="I84">
        <f>ROUNDUP((G84*0.166),0)</f>
        <v>366</v>
      </c>
      <c r="J84">
        <f t="shared" si="3"/>
        <v>366</v>
      </c>
      <c r="L84">
        <f t="shared" si="4"/>
        <v>20</v>
      </c>
      <c r="N84" s="24"/>
    </row>
    <row r="85" spans="1:14" x14ac:dyDescent="0.2">
      <c r="A85" s="1">
        <v>39845</v>
      </c>
      <c r="B85" s="2">
        <f t="shared" si="5"/>
        <v>2320</v>
      </c>
      <c r="C85">
        <f t="shared" si="5"/>
        <v>0</v>
      </c>
      <c r="D85">
        <f>ROUNDUP((B85*0.166),0)</f>
        <v>386</v>
      </c>
      <c r="E85">
        <f t="shared" si="1"/>
        <v>386</v>
      </c>
      <c r="G85">
        <f t="shared" si="6"/>
        <v>2200</v>
      </c>
      <c r="H85">
        <f t="shared" si="6"/>
        <v>0</v>
      </c>
      <c r="I85">
        <f>ROUNDUP((G85*0.166),0)</f>
        <v>366</v>
      </c>
      <c r="J85">
        <f t="shared" si="3"/>
        <v>366</v>
      </c>
      <c r="L85">
        <f t="shared" si="4"/>
        <v>20</v>
      </c>
      <c r="N85" s="25">
        <f>SUM(L74:L85)</f>
        <v>152</v>
      </c>
    </row>
    <row r="86" spans="1:14" x14ac:dyDescent="0.2">
      <c r="A86" s="1">
        <v>39881</v>
      </c>
      <c r="B86" s="2">
        <f t="shared" si="5"/>
        <v>2320</v>
      </c>
      <c r="C86">
        <f t="shared" si="5"/>
        <v>0</v>
      </c>
      <c r="D86">
        <f>ROUNDUP((B86*0.166),0)</f>
        <v>386</v>
      </c>
      <c r="E86">
        <f t="shared" si="1"/>
        <v>386</v>
      </c>
      <c r="G86">
        <f t="shared" si="6"/>
        <v>2200</v>
      </c>
      <c r="H86">
        <f t="shared" si="6"/>
        <v>0</v>
      </c>
      <c r="I86">
        <f>ROUNDUP((G86*0.166),0)</f>
        <v>366</v>
      </c>
      <c r="J86">
        <f t="shared" si="3"/>
        <v>366</v>
      </c>
      <c r="L86">
        <f t="shared" si="4"/>
        <v>20</v>
      </c>
      <c r="N86" s="24"/>
    </row>
    <row r="87" spans="1:14" x14ac:dyDescent="0.2">
      <c r="A87" s="1">
        <v>39904</v>
      </c>
      <c r="B87" s="2">
        <f t="shared" si="5"/>
        <v>2320</v>
      </c>
      <c r="C87">
        <f t="shared" si="5"/>
        <v>0</v>
      </c>
      <c r="D87">
        <f>ROUNDUP((B87*0.169),0)</f>
        <v>393</v>
      </c>
      <c r="E87">
        <f t="shared" si="1"/>
        <v>393</v>
      </c>
      <c r="G87">
        <f t="shared" si="6"/>
        <v>2200</v>
      </c>
      <c r="H87">
        <f t="shared" si="6"/>
        <v>0</v>
      </c>
      <c r="I87">
        <f>ROUNDUP((G87*0.169),0)</f>
        <v>372</v>
      </c>
      <c r="J87">
        <f t="shared" si="3"/>
        <v>372</v>
      </c>
      <c r="L87">
        <f t="shared" si="4"/>
        <v>21</v>
      </c>
      <c r="N87" s="24"/>
    </row>
    <row r="88" spans="1:14" x14ac:dyDescent="0.2">
      <c r="A88" s="1">
        <v>39934</v>
      </c>
      <c r="B88" s="2">
        <f t="shared" si="5"/>
        <v>2320</v>
      </c>
      <c r="C88">
        <f t="shared" si="5"/>
        <v>0</v>
      </c>
      <c r="D88">
        <f>ROUNDUP((B88*0.169),0)</f>
        <v>393</v>
      </c>
      <c r="E88">
        <f t="shared" si="1"/>
        <v>393</v>
      </c>
      <c r="G88">
        <f t="shared" si="6"/>
        <v>2200</v>
      </c>
      <c r="H88">
        <f t="shared" si="6"/>
        <v>0</v>
      </c>
      <c r="I88">
        <f>ROUNDUP((G88*0.169),0)</f>
        <v>372</v>
      </c>
      <c r="J88">
        <f t="shared" si="3"/>
        <v>372</v>
      </c>
      <c r="L88">
        <f t="shared" si="4"/>
        <v>21</v>
      </c>
      <c r="N88" s="24"/>
    </row>
    <row r="89" spans="1:14" x14ac:dyDescent="0.2">
      <c r="A89" s="1">
        <v>39965</v>
      </c>
      <c r="B89" s="2">
        <f t="shared" si="5"/>
        <v>2320</v>
      </c>
      <c r="C89">
        <f t="shared" si="5"/>
        <v>0</v>
      </c>
      <c r="D89">
        <f>ROUNDUP((B89*0.169),0)</f>
        <v>393</v>
      </c>
      <c r="E89">
        <f t="shared" si="1"/>
        <v>393</v>
      </c>
      <c r="G89">
        <f t="shared" si="6"/>
        <v>2200</v>
      </c>
      <c r="H89">
        <f t="shared" si="6"/>
        <v>0</v>
      </c>
      <c r="I89">
        <f>ROUNDUP((G89*0.169),0)</f>
        <v>372</v>
      </c>
      <c r="J89">
        <f t="shared" si="3"/>
        <v>372</v>
      </c>
      <c r="L89">
        <f t="shared" si="4"/>
        <v>21</v>
      </c>
      <c r="N89" s="24"/>
    </row>
    <row r="90" spans="1:14" x14ac:dyDescent="0.2">
      <c r="A90" s="1">
        <v>39995</v>
      </c>
      <c r="B90" s="2">
        <f t="shared" si="5"/>
        <v>2320</v>
      </c>
      <c r="C90">
        <f t="shared" si="5"/>
        <v>0</v>
      </c>
      <c r="D90">
        <f>ROUNDUP((B90*0.185),0)</f>
        <v>430</v>
      </c>
      <c r="E90">
        <f t="shared" si="1"/>
        <v>430</v>
      </c>
      <c r="G90">
        <f t="shared" si="6"/>
        <v>2200</v>
      </c>
      <c r="H90">
        <f t="shared" si="6"/>
        <v>0</v>
      </c>
      <c r="I90">
        <f>ROUNDUP((G90*0.185),0)</f>
        <v>407</v>
      </c>
      <c r="J90">
        <f t="shared" si="3"/>
        <v>407</v>
      </c>
      <c r="L90">
        <f t="shared" si="4"/>
        <v>23</v>
      </c>
      <c r="N90" s="24"/>
    </row>
    <row r="91" spans="1:14" x14ac:dyDescent="0.2">
      <c r="A91" s="1">
        <v>40026</v>
      </c>
      <c r="B91" s="2">
        <f t="shared" si="5"/>
        <v>2320</v>
      </c>
      <c r="C91">
        <f t="shared" si="5"/>
        <v>0</v>
      </c>
      <c r="D91">
        <f>ROUNDUP((B91*0.185),0)</f>
        <v>430</v>
      </c>
      <c r="E91">
        <f t="shared" si="1"/>
        <v>430</v>
      </c>
      <c r="G91">
        <f t="shared" si="6"/>
        <v>2200</v>
      </c>
      <c r="H91">
        <f t="shared" si="6"/>
        <v>0</v>
      </c>
      <c r="I91">
        <f>ROUNDUP((G91*0.185),0)</f>
        <v>407</v>
      </c>
      <c r="J91">
        <f t="shared" si="3"/>
        <v>407</v>
      </c>
      <c r="L91">
        <f t="shared" si="4"/>
        <v>23</v>
      </c>
      <c r="N91" s="24"/>
    </row>
    <row r="92" spans="1:14" x14ac:dyDescent="0.2">
      <c r="A92" s="1">
        <v>40057</v>
      </c>
      <c r="B92" s="2">
        <f t="shared" si="5"/>
        <v>2320</v>
      </c>
      <c r="C92">
        <f t="shared" si="5"/>
        <v>0</v>
      </c>
      <c r="D92">
        <f>ROUNDUP((B92*0.185),0)</f>
        <v>430</v>
      </c>
      <c r="E92">
        <f t="shared" si="1"/>
        <v>430</v>
      </c>
      <c r="G92">
        <f t="shared" si="6"/>
        <v>2200</v>
      </c>
      <c r="H92">
        <f t="shared" si="6"/>
        <v>0</v>
      </c>
      <c r="I92">
        <f>ROUNDUP((G92*0.185),0)</f>
        <v>407</v>
      </c>
      <c r="J92">
        <f t="shared" si="3"/>
        <v>407</v>
      </c>
      <c r="L92">
        <f t="shared" si="4"/>
        <v>23</v>
      </c>
      <c r="N92" s="24"/>
    </row>
    <row r="93" spans="1:14" x14ac:dyDescent="0.2">
      <c r="A93" s="20">
        <v>40094</v>
      </c>
      <c r="B93" s="2">
        <f t="shared" ref="B93:C108" si="7">B92</f>
        <v>2320</v>
      </c>
      <c r="C93">
        <f t="shared" si="7"/>
        <v>0</v>
      </c>
      <c r="D93">
        <f>ROUNDUP((B93*0.253),0)</f>
        <v>587</v>
      </c>
      <c r="E93">
        <f t="shared" si="1"/>
        <v>587</v>
      </c>
      <c r="G93">
        <f t="shared" ref="G93:H108" si="8">G92</f>
        <v>2200</v>
      </c>
      <c r="H93">
        <f t="shared" si="8"/>
        <v>0</v>
      </c>
      <c r="I93">
        <f>ROUNDUP((G93*0.253),0)</f>
        <v>557</v>
      </c>
      <c r="J93">
        <f t="shared" si="3"/>
        <v>557</v>
      </c>
      <c r="L93">
        <f t="shared" si="4"/>
        <v>30</v>
      </c>
      <c r="N93" s="24"/>
    </row>
    <row r="94" spans="1:14" x14ac:dyDescent="0.2">
      <c r="A94" s="20">
        <v>40125</v>
      </c>
      <c r="B94" s="2">
        <f t="shared" si="7"/>
        <v>2320</v>
      </c>
      <c r="C94">
        <f t="shared" si="7"/>
        <v>0</v>
      </c>
      <c r="D94">
        <f>ROUNDUP((B94*0.253),0)</f>
        <v>587</v>
      </c>
      <c r="E94">
        <f t="shared" si="1"/>
        <v>587</v>
      </c>
      <c r="G94">
        <f t="shared" si="8"/>
        <v>2200</v>
      </c>
      <c r="H94">
        <f t="shared" si="8"/>
        <v>0</v>
      </c>
      <c r="I94">
        <f>ROUNDUP((G94*0.253),0)</f>
        <v>557</v>
      </c>
      <c r="J94">
        <f t="shared" si="3"/>
        <v>557</v>
      </c>
      <c r="L94">
        <f t="shared" si="4"/>
        <v>30</v>
      </c>
      <c r="N94" s="24"/>
    </row>
    <row r="95" spans="1:14" x14ac:dyDescent="0.2">
      <c r="A95" s="20">
        <v>40155</v>
      </c>
      <c r="B95" s="2">
        <f t="shared" si="7"/>
        <v>2320</v>
      </c>
      <c r="C95">
        <f t="shared" si="7"/>
        <v>0</v>
      </c>
      <c r="D95">
        <f>ROUNDUP((B95*0.253),0)</f>
        <v>587</v>
      </c>
      <c r="E95">
        <f t="shared" si="1"/>
        <v>587</v>
      </c>
      <c r="G95">
        <f t="shared" si="8"/>
        <v>2200</v>
      </c>
      <c r="H95">
        <f t="shared" si="8"/>
        <v>0</v>
      </c>
      <c r="I95">
        <f>ROUNDUP((G95*0.253),0)</f>
        <v>557</v>
      </c>
      <c r="J95">
        <f t="shared" si="3"/>
        <v>557</v>
      </c>
      <c r="L95">
        <f t="shared" si="4"/>
        <v>30</v>
      </c>
      <c r="N95" s="24"/>
    </row>
    <row r="96" spans="1:14" x14ac:dyDescent="0.2">
      <c r="A96" s="1">
        <v>40179</v>
      </c>
      <c r="B96" s="2">
        <f t="shared" si="7"/>
        <v>2320</v>
      </c>
      <c r="C96">
        <f t="shared" si="7"/>
        <v>0</v>
      </c>
      <c r="D96">
        <f>ROUNDUP((B96*0.309),0)</f>
        <v>717</v>
      </c>
      <c r="E96">
        <f t="shared" si="1"/>
        <v>717</v>
      </c>
      <c r="G96">
        <f t="shared" si="8"/>
        <v>2200</v>
      </c>
      <c r="H96">
        <f t="shared" si="8"/>
        <v>0</v>
      </c>
      <c r="I96">
        <f>ROUNDUP((G96*0.309),0)</f>
        <v>680</v>
      </c>
      <c r="J96">
        <f t="shared" si="3"/>
        <v>680</v>
      </c>
      <c r="L96">
        <f t="shared" si="4"/>
        <v>37</v>
      </c>
      <c r="N96" s="24"/>
    </row>
    <row r="97" spans="1:14" x14ac:dyDescent="0.2">
      <c r="A97" s="1">
        <v>40210</v>
      </c>
      <c r="B97" s="2">
        <f t="shared" si="7"/>
        <v>2320</v>
      </c>
      <c r="C97">
        <f t="shared" si="7"/>
        <v>0</v>
      </c>
      <c r="D97">
        <f>ROUNDUP((B97*0.309),0)</f>
        <v>717</v>
      </c>
      <c r="E97">
        <f t="shared" si="1"/>
        <v>717</v>
      </c>
      <c r="G97">
        <f t="shared" si="8"/>
        <v>2200</v>
      </c>
      <c r="H97">
        <f t="shared" si="8"/>
        <v>0</v>
      </c>
      <c r="I97">
        <f>ROUNDUP((G97*0.309),0)</f>
        <v>680</v>
      </c>
      <c r="J97">
        <f t="shared" si="3"/>
        <v>680</v>
      </c>
      <c r="L97">
        <f t="shared" si="4"/>
        <v>37</v>
      </c>
      <c r="N97" s="25">
        <f>SUM(L86:L97)</f>
        <v>316</v>
      </c>
    </row>
    <row r="98" spans="1:14" x14ac:dyDescent="0.2">
      <c r="A98" s="1">
        <v>40246</v>
      </c>
      <c r="B98" s="2">
        <f t="shared" si="7"/>
        <v>2320</v>
      </c>
      <c r="C98">
        <f t="shared" si="7"/>
        <v>0</v>
      </c>
      <c r="D98">
        <f>ROUNDUP((B98*0.309),0)</f>
        <v>717</v>
      </c>
      <c r="E98">
        <f t="shared" si="1"/>
        <v>717</v>
      </c>
      <c r="G98">
        <f t="shared" si="8"/>
        <v>2200</v>
      </c>
      <c r="H98">
        <f t="shared" si="8"/>
        <v>0</v>
      </c>
      <c r="I98">
        <f>ROUNDUP((G98*0.309),0)</f>
        <v>680</v>
      </c>
      <c r="J98">
        <f t="shared" si="3"/>
        <v>680</v>
      </c>
      <c r="L98">
        <f t="shared" si="4"/>
        <v>37</v>
      </c>
      <c r="N98" s="24"/>
    </row>
    <row r="99" spans="1:14" x14ac:dyDescent="0.2">
      <c r="A99" s="1">
        <v>40269</v>
      </c>
      <c r="B99" s="2">
        <f t="shared" si="7"/>
        <v>2320</v>
      </c>
      <c r="C99">
        <f t="shared" si="7"/>
        <v>0</v>
      </c>
      <c r="D99">
        <f>ROUNDUP((B99*0.348),0)</f>
        <v>808</v>
      </c>
      <c r="E99">
        <f t="shared" si="1"/>
        <v>808</v>
      </c>
      <c r="G99">
        <f t="shared" si="8"/>
        <v>2200</v>
      </c>
      <c r="H99">
        <f t="shared" si="8"/>
        <v>0</v>
      </c>
      <c r="I99">
        <f>ROUNDUP((G99*0.348),0)</f>
        <v>766</v>
      </c>
      <c r="J99">
        <f t="shared" si="3"/>
        <v>766</v>
      </c>
      <c r="L99">
        <f t="shared" si="4"/>
        <v>42</v>
      </c>
      <c r="N99" s="24"/>
    </row>
    <row r="100" spans="1:14" x14ac:dyDescent="0.2">
      <c r="A100" s="1">
        <v>40299</v>
      </c>
      <c r="B100" s="2">
        <f t="shared" si="7"/>
        <v>2320</v>
      </c>
      <c r="C100">
        <f t="shared" si="7"/>
        <v>0</v>
      </c>
      <c r="D100">
        <f>ROUNDUP((B100*0.348),0)</f>
        <v>808</v>
      </c>
      <c r="E100">
        <f t="shared" si="1"/>
        <v>808</v>
      </c>
      <c r="G100">
        <f t="shared" si="8"/>
        <v>2200</v>
      </c>
      <c r="H100">
        <f t="shared" si="8"/>
        <v>0</v>
      </c>
      <c r="I100">
        <f>ROUNDUP((G100*0.348),0)</f>
        <v>766</v>
      </c>
      <c r="J100">
        <f t="shared" si="3"/>
        <v>766</v>
      </c>
      <c r="L100">
        <f t="shared" si="4"/>
        <v>42</v>
      </c>
      <c r="N100" s="24"/>
    </row>
    <row r="101" spans="1:14" x14ac:dyDescent="0.2">
      <c r="A101" s="1">
        <v>40330</v>
      </c>
      <c r="B101" s="2">
        <f t="shared" si="7"/>
        <v>2320</v>
      </c>
      <c r="C101">
        <f t="shared" si="7"/>
        <v>0</v>
      </c>
      <c r="D101">
        <f>ROUNDUP((B101*0.348),0)</f>
        <v>808</v>
      </c>
      <c r="E101">
        <f t="shared" si="1"/>
        <v>808</v>
      </c>
      <c r="G101">
        <f t="shared" si="8"/>
        <v>2200</v>
      </c>
      <c r="H101">
        <f t="shared" si="8"/>
        <v>0</v>
      </c>
      <c r="I101">
        <f>ROUNDUP((G101*0.348),0)</f>
        <v>766</v>
      </c>
      <c r="J101">
        <f t="shared" si="3"/>
        <v>766</v>
      </c>
      <c r="L101">
        <f t="shared" si="4"/>
        <v>42</v>
      </c>
      <c r="N101" s="24"/>
    </row>
    <row r="102" spans="1:14" x14ac:dyDescent="0.2">
      <c r="A102" s="1">
        <v>40360</v>
      </c>
      <c r="B102" s="2">
        <f t="shared" si="7"/>
        <v>2320</v>
      </c>
      <c r="C102">
        <f t="shared" si="7"/>
        <v>0</v>
      </c>
      <c r="D102">
        <f>ROUNDUP((B102*0.351),0)</f>
        <v>815</v>
      </c>
      <c r="E102">
        <f t="shared" si="1"/>
        <v>815</v>
      </c>
      <c r="G102">
        <f t="shared" si="8"/>
        <v>2200</v>
      </c>
      <c r="H102">
        <f t="shared" si="8"/>
        <v>0</v>
      </c>
      <c r="I102">
        <f>ROUNDUP((G102*0.351),0)</f>
        <v>773</v>
      </c>
      <c r="J102">
        <f t="shared" si="3"/>
        <v>773</v>
      </c>
      <c r="L102">
        <f t="shared" si="4"/>
        <v>42</v>
      </c>
      <c r="N102" s="24"/>
    </row>
    <row r="103" spans="1:14" x14ac:dyDescent="0.2">
      <c r="A103" s="1">
        <v>40391</v>
      </c>
      <c r="B103" s="2">
        <f t="shared" si="7"/>
        <v>2320</v>
      </c>
      <c r="C103">
        <f t="shared" si="7"/>
        <v>0</v>
      </c>
      <c r="D103">
        <f>ROUNDUP((B103*0.351),0)</f>
        <v>815</v>
      </c>
      <c r="E103">
        <f t="shared" si="1"/>
        <v>815</v>
      </c>
      <c r="G103">
        <f t="shared" si="8"/>
        <v>2200</v>
      </c>
      <c r="H103">
        <f t="shared" si="8"/>
        <v>0</v>
      </c>
      <c r="I103">
        <f>ROUNDUP((G103*0.351),0)</f>
        <v>773</v>
      </c>
      <c r="J103">
        <f t="shared" si="3"/>
        <v>773</v>
      </c>
      <c r="L103">
        <f t="shared" si="4"/>
        <v>42</v>
      </c>
      <c r="N103" s="24"/>
    </row>
    <row r="104" spans="1:14" x14ac:dyDescent="0.2">
      <c r="A104" s="1">
        <v>40422</v>
      </c>
      <c r="B104" s="2">
        <f t="shared" si="7"/>
        <v>2320</v>
      </c>
      <c r="C104">
        <f t="shared" si="7"/>
        <v>0</v>
      </c>
      <c r="D104">
        <f>ROUNDUP((B104*0.351),0)</f>
        <v>815</v>
      </c>
      <c r="E104">
        <f t="shared" si="1"/>
        <v>815</v>
      </c>
      <c r="G104">
        <f t="shared" si="8"/>
        <v>2200</v>
      </c>
      <c r="H104">
        <f t="shared" si="8"/>
        <v>0</v>
      </c>
      <c r="I104">
        <f>ROUNDUP((G104*0.351),0)</f>
        <v>773</v>
      </c>
      <c r="J104">
        <f t="shared" si="3"/>
        <v>773</v>
      </c>
      <c r="L104">
        <f t="shared" si="4"/>
        <v>42</v>
      </c>
      <c r="N104" s="24"/>
    </row>
    <row r="105" spans="1:14" x14ac:dyDescent="0.2">
      <c r="A105" s="20">
        <v>40459</v>
      </c>
      <c r="B105" s="2">
        <f t="shared" si="7"/>
        <v>2320</v>
      </c>
      <c r="C105">
        <f t="shared" si="7"/>
        <v>0</v>
      </c>
      <c r="D105">
        <f>ROUNDUP((B105*0.398),0)</f>
        <v>924</v>
      </c>
      <c r="E105">
        <f t="shared" si="1"/>
        <v>924</v>
      </c>
      <c r="G105">
        <f t="shared" si="8"/>
        <v>2200</v>
      </c>
      <c r="H105">
        <f t="shared" si="8"/>
        <v>0</v>
      </c>
      <c r="I105">
        <f>ROUNDUP((G105*0.398),0)</f>
        <v>876</v>
      </c>
      <c r="J105">
        <f t="shared" si="3"/>
        <v>876</v>
      </c>
      <c r="L105">
        <f t="shared" si="4"/>
        <v>48</v>
      </c>
      <c r="N105" s="24"/>
    </row>
    <row r="106" spans="1:14" x14ac:dyDescent="0.2">
      <c r="A106" s="20">
        <v>40490</v>
      </c>
      <c r="B106" s="2">
        <f t="shared" si="7"/>
        <v>2320</v>
      </c>
      <c r="C106">
        <f t="shared" si="7"/>
        <v>0</v>
      </c>
      <c r="D106">
        <f>ROUNDUP((B106*0.398),0)</f>
        <v>924</v>
      </c>
      <c r="E106">
        <f t="shared" si="1"/>
        <v>924</v>
      </c>
      <c r="G106">
        <f t="shared" si="8"/>
        <v>2200</v>
      </c>
      <c r="H106">
        <f t="shared" si="8"/>
        <v>0</v>
      </c>
      <c r="I106">
        <f>ROUNDUP((G106*0.398),0)</f>
        <v>876</v>
      </c>
      <c r="J106">
        <f t="shared" si="3"/>
        <v>876</v>
      </c>
      <c r="L106">
        <f t="shared" si="4"/>
        <v>48</v>
      </c>
      <c r="N106" s="24"/>
    </row>
    <row r="107" spans="1:14" x14ac:dyDescent="0.2">
      <c r="A107" s="20">
        <v>40520</v>
      </c>
      <c r="B107" s="2">
        <f t="shared" si="7"/>
        <v>2320</v>
      </c>
      <c r="C107">
        <f t="shared" si="7"/>
        <v>0</v>
      </c>
      <c r="D107">
        <f>ROUNDUP((B107*0.398),0)</f>
        <v>924</v>
      </c>
      <c r="E107">
        <f t="shared" si="1"/>
        <v>924</v>
      </c>
      <c r="G107">
        <f t="shared" si="8"/>
        <v>2200</v>
      </c>
      <c r="H107">
        <f t="shared" si="8"/>
        <v>0</v>
      </c>
      <c r="I107">
        <f>ROUNDUP((G107*0.398),0)</f>
        <v>876</v>
      </c>
      <c r="J107">
        <f t="shared" si="3"/>
        <v>876</v>
      </c>
      <c r="L107">
        <f t="shared" si="4"/>
        <v>48</v>
      </c>
      <c r="N107" s="24"/>
    </row>
    <row r="108" spans="1:14" x14ac:dyDescent="0.2">
      <c r="A108" s="1">
        <v>40544</v>
      </c>
      <c r="B108" s="2">
        <f t="shared" si="7"/>
        <v>2320</v>
      </c>
      <c r="C108">
        <f t="shared" si="7"/>
        <v>0</v>
      </c>
      <c r="D108">
        <f>ROUNDUP((B108*0.43),0)</f>
        <v>998</v>
      </c>
      <c r="E108">
        <f t="shared" si="1"/>
        <v>998</v>
      </c>
      <c r="G108">
        <f t="shared" si="8"/>
        <v>2200</v>
      </c>
      <c r="H108">
        <f t="shared" si="8"/>
        <v>0</v>
      </c>
      <c r="I108">
        <f>ROUNDUP((G108*0.43),0)</f>
        <v>946</v>
      </c>
      <c r="J108">
        <f t="shared" si="3"/>
        <v>946</v>
      </c>
      <c r="L108">
        <f t="shared" si="4"/>
        <v>52</v>
      </c>
      <c r="N108" s="24"/>
    </row>
    <row r="109" spans="1:14" x14ac:dyDescent="0.2">
      <c r="A109" s="1">
        <v>40575</v>
      </c>
      <c r="B109" s="2">
        <f t="shared" ref="B109:C124" si="9">B108</f>
        <v>2320</v>
      </c>
      <c r="C109">
        <f t="shared" si="9"/>
        <v>0</v>
      </c>
      <c r="D109">
        <f>ROUNDUP((B109*0.43),0)</f>
        <v>998</v>
      </c>
      <c r="E109">
        <f t="shared" si="1"/>
        <v>998</v>
      </c>
      <c r="G109">
        <f t="shared" ref="G109:H124" si="10">G108</f>
        <v>2200</v>
      </c>
      <c r="H109">
        <f t="shared" si="10"/>
        <v>0</v>
      </c>
      <c r="I109">
        <f>ROUNDUP((G109*0.43),0)</f>
        <v>946</v>
      </c>
      <c r="J109">
        <f t="shared" si="3"/>
        <v>946</v>
      </c>
      <c r="L109">
        <f t="shared" si="4"/>
        <v>52</v>
      </c>
      <c r="N109" s="25">
        <f>SUM(L98:L109)</f>
        <v>537</v>
      </c>
    </row>
    <row r="110" spans="1:14" x14ac:dyDescent="0.2">
      <c r="A110" s="1">
        <v>40611</v>
      </c>
      <c r="B110" s="2">
        <f t="shared" si="9"/>
        <v>2320</v>
      </c>
      <c r="C110">
        <f t="shared" si="9"/>
        <v>0</v>
      </c>
      <c r="D110">
        <f>ROUNDUP((B110*0.43),0)</f>
        <v>998</v>
      </c>
      <c r="E110">
        <f t="shared" si="1"/>
        <v>998</v>
      </c>
      <c r="G110">
        <f t="shared" si="10"/>
        <v>2200</v>
      </c>
      <c r="H110">
        <f t="shared" si="10"/>
        <v>0</v>
      </c>
      <c r="I110">
        <f>ROUNDUP((G110*0.43),0)</f>
        <v>946</v>
      </c>
      <c r="J110">
        <f t="shared" si="3"/>
        <v>946</v>
      </c>
      <c r="L110">
        <f t="shared" si="4"/>
        <v>52</v>
      </c>
      <c r="N110" s="24"/>
    </row>
    <row r="111" spans="1:14" x14ac:dyDescent="0.2">
      <c r="A111" s="1">
        <v>40634</v>
      </c>
      <c r="B111" s="2">
        <f t="shared" si="9"/>
        <v>2320</v>
      </c>
      <c r="C111">
        <f t="shared" si="9"/>
        <v>0</v>
      </c>
      <c r="D111">
        <f t="shared" ref="D111:D116" si="11">ROUNDUP((B111*0.472),0)</f>
        <v>1096</v>
      </c>
      <c r="E111">
        <f t="shared" si="1"/>
        <v>1096</v>
      </c>
      <c r="G111">
        <f t="shared" si="10"/>
        <v>2200</v>
      </c>
      <c r="H111">
        <f t="shared" si="10"/>
        <v>0</v>
      </c>
      <c r="I111">
        <f t="shared" ref="I111:I116" si="12">ROUNDUP((G111*0.472),0)</f>
        <v>1039</v>
      </c>
      <c r="J111">
        <f t="shared" si="3"/>
        <v>1039</v>
      </c>
      <c r="L111">
        <f t="shared" si="4"/>
        <v>57</v>
      </c>
      <c r="N111" s="24"/>
    </row>
    <row r="112" spans="1:14" x14ac:dyDescent="0.2">
      <c r="A112" s="1">
        <v>40664</v>
      </c>
      <c r="B112" s="2">
        <f t="shared" si="9"/>
        <v>2320</v>
      </c>
      <c r="C112">
        <f t="shared" si="9"/>
        <v>0</v>
      </c>
      <c r="D112">
        <f t="shared" si="11"/>
        <v>1096</v>
      </c>
      <c r="E112">
        <f t="shared" si="1"/>
        <v>1096</v>
      </c>
      <c r="G112">
        <f t="shared" si="10"/>
        <v>2200</v>
      </c>
      <c r="H112">
        <f t="shared" si="10"/>
        <v>0</v>
      </c>
      <c r="I112">
        <f t="shared" si="12"/>
        <v>1039</v>
      </c>
      <c r="J112">
        <f t="shared" si="3"/>
        <v>1039</v>
      </c>
      <c r="L112">
        <f t="shared" si="4"/>
        <v>57</v>
      </c>
      <c r="N112" s="24"/>
    </row>
    <row r="113" spans="1:14" x14ac:dyDescent="0.2">
      <c r="A113" s="1">
        <v>40695</v>
      </c>
      <c r="B113" s="2">
        <f t="shared" si="9"/>
        <v>2320</v>
      </c>
      <c r="C113">
        <f t="shared" si="9"/>
        <v>0</v>
      </c>
      <c r="D113">
        <f t="shared" si="11"/>
        <v>1096</v>
      </c>
      <c r="E113">
        <f t="shared" si="1"/>
        <v>1096</v>
      </c>
      <c r="G113">
        <f t="shared" si="10"/>
        <v>2200</v>
      </c>
      <c r="H113">
        <f t="shared" si="10"/>
        <v>0</v>
      </c>
      <c r="I113">
        <f t="shared" si="12"/>
        <v>1039</v>
      </c>
      <c r="J113">
        <f t="shared" si="3"/>
        <v>1039</v>
      </c>
      <c r="L113">
        <f t="shared" si="4"/>
        <v>57</v>
      </c>
      <c r="N113" s="25"/>
    </row>
    <row r="114" spans="1:14" x14ac:dyDescent="0.2">
      <c r="A114" s="1">
        <v>40735</v>
      </c>
      <c r="B114" s="2">
        <f t="shared" si="9"/>
        <v>2320</v>
      </c>
      <c r="C114">
        <f t="shared" si="9"/>
        <v>0</v>
      </c>
      <c r="D114">
        <f t="shared" si="11"/>
        <v>1096</v>
      </c>
      <c r="E114">
        <f t="shared" si="1"/>
        <v>1096</v>
      </c>
      <c r="G114">
        <f t="shared" si="10"/>
        <v>2200</v>
      </c>
      <c r="H114">
        <f t="shared" si="10"/>
        <v>0</v>
      </c>
      <c r="I114">
        <f t="shared" si="12"/>
        <v>1039</v>
      </c>
      <c r="J114">
        <f t="shared" si="3"/>
        <v>1039</v>
      </c>
      <c r="L114">
        <f t="shared" si="4"/>
        <v>57</v>
      </c>
      <c r="N114" s="25"/>
    </row>
    <row r="115" spans="1:14" x14ac:dyDescent="0.2">
      <c r="A115" s="1">
        <v>40766</v>
      </c>
      <c r="B115" s="2">
        <f t="shared" si="9"/>
        <v>2320</v>
      </c>
      <c r="C115">
        <f t="shared" si="9"/>
        <v>0</v>
      </c>
      <c r="D115">
        <f t="shared" si="11"/>
        <v>1096</v>
      </c>
      <c r="E115">
        <f t="shared" si="1"/>
        <v>1096</v>
      </c>
      <c r="G115">
        <f t="shared" si="10"/>
        <v>2200</v>
      </c>
      <c r="H115">
        <f t="shared" si="10"/>
        <v>0</v>
      </c>
      <c r="I115">
        <f t="shared" si="12"/>
        <v>1039</v>
      </c>
      <c r="J115">
        <f t="shared" si="3"/>
        <v>1039</v>
      </c>
      <c r="L115">
        <f t="shared" si="4"/>
        <v>57</v>
      </c>
      <c r="N115" s="25"/>
    </row>
    <row r="116" spans="1:14" x14ac:dyDescent="0.2">
      <c r="A116" s="1">
        <v>40797</v>
      </c>
      <c r="B116" s="2">
        <f t="shared" si="9"/>
        <v>2320</v>
      </c>
      <c r="C116">
        <f t="shared" si="9"/>
        <v>0</v>
      </c>
      <c r="D116">
        <f t="shared" si="11"/>
        <v>1096</v>
      </c>
      <c r="E116">
        <f t="shared" si="1"/>
        <v>1096</v>
      </c>
      <c r="G116">
        <f t="shared" si="10"/>
        <v>2200</v>
      </c>
      <c r="H116">
        <f t="shared" si="10"/>
        <v>0</v>
      </c>
      <c r="I116">
        <f t="shared" si="12"/>
        <v>1039</v>
      </c>
      <c r="J116">
        <f t="shared" si="3"/>
        <v>1039</v>
      </c>
      <c r="L116">
        <f t="shared" si="4"/>
        <v>57</v>
      </c>
      <c r="N116" s="25"/>
    </row>
    <row r="117" spans="1:14" x14ac:dyDescent="0.2">
      <c r="A117" s="1">
        <v>40827</v>
      </c>
      <c r="B117" s="2">
        <f t="shared" si="9"/>
        <v>2320</v>
      </c>
      <c r="C117">
        <f t="shared" si="9"/>
        <v>0</v>
      </c>
      <c r="D117">
        <f>ROUNDUP((B117*0.52),0)</f>
        <v>1207</v>
      </c>
      <c r="E117">
        <f t="shared" si="1"/>
        <v>1207</v>
      </c>
      <c r="G117">
        <f t="shared" si="10"/>
        <v>2200</v>
      </c>
      <c r="H117">
        <f t="shared" si="10"/>
        <v>0</v>
      </c>
      <c r="I117">
        <f>ROUNDUP((G117*0.52),0)</f>
        <v>1144</v>
      </c>
      <c r="J117">
        <f t="shared" si="3"/>
        <v>1144</v>
      </c>
      <c r="L117">
        <f t="shared" si="4"/>
        <v>63</v>
      </c>
      <c r="N117" s="25"/>
    </row>
    <row r="118" spans="1:14" x14ac:dyDescent="0.2">
      <c r="A118" s="1">
        <v>40858</v>
      </c>
      <c r="B118" s="2">
        <f t="shared" si="9"/>
        <v>2320</v>
      </c>
      <c r="C118">
        <f t="shared" si="9"/>
        <v>0</v>
      </c>
      <c r="D118">
        <f>ROUNDUP((B118*0.52),0)</f>
        <v>1207</v>
      </c>
      <c r="E118">
        <f t="shared" si="1"/>
        <v>1207</v>
      </c>
      <c r="G118">
        <f t="shared" si="10"/>
        <v>2200</v>
      </c>
      <c r="H118">
        <f t="shared" si="10"/>
        <v>0</v>
      </c>
      <c r="I118">
        <f>ROUNDUP((G118*0.52),0)</f>
        <v>1144</v>
      </c>
      <c r="J118">
        <f t="shared" si="3"/>
        <v>1144</v>
      </c>
      <c r="L118">
        <f t="shared" si="4"/>
        <v>63</v>
      </c>
      <c r="N118" s="25"/>
    </row>
    <row r="119" spans="1:14" x14ac:dyDescent="0.2">
      <c r="A119" s="1">
        <v>40878</v>
      </c>
      <c r="B119" s="2">
        <f t="shared" si="9"/>
        <v>2320</v>
      </c>
      <c r="C119">
        <f t="shared" si="9"/>
        <v>0</v>
      </c>
      <c r="D119">
        <f>ROUNDUP((B119*0.52),0)</f>
        <v>1207</v>
      </c>
      <c r="E119">
        <f t="shared" si="1"/>
        <v>1207</v>
      </c>
      <c r="G119">
        <f t="shared" si="10"/>
        <v>2200</v>
      </c>
      <c r="H119">
        <f t="shared" si="10"/>
        <v>0</v>
      </c>
      <c r="I119">
        <f>ROUNDUP((G119*0.52),0)</f>
        <v>1144</v>
      </c>
      <c r="J119">
        <f t="shared" si="3"/>
        <v>1144</v>
      </c>
      <c r="L119">
        <f t="shared" si="4"/>
        <v>63</v>
      </c>
      <c r="N119" s="24"/>
    </row>
    <row r="120" spans="1:14" x14ac:dyDescent="0.2">
      <c r="A120" s="1">
        <v>40909</v>
      </c>
      <c r="B120" s="2">
        <f t="shared" si="9"/>
        <v>2320</v>
      </c>
      <c r="C120">
        <f t="shared" si="9"/>
        <v>0</v>
      </c>
      <c r="D120">
        <f t="shared" ref="D120:D125" si="13">ROUNDUP((B120*0.567),0)</f>
        <v>1316</v>
      </c>
      <c r="E120">
        <f t="shared" si="1"/>
        <v>1316</v>
      </c>
      <c r="G120">
        <f t="shared" si="10"/>
        <v>2200</v>
      </c>
      <c r="H120">
        <f t="shared" si="10"/>
        <v>0</v>
      </c>
      <c r="I120">
        <f t="shared" ref="I120:I125" si="14">ROUNDUP((G120*0.567),0)</f>
        <v>1248</v>
      </c>
      <c r="J120">
        <f t="shared" si="3"/>
        <v>1248</v>
      </c>
      <c r="L120">
        <f t="shared" si="4"/>
        <v>68</v>
      </c>
      <c r="N120" s="24"/>
    </row>
    <row r="121" spans="1:14" x14ac:dyDescent="0.2">
      <c r="A121" s="1">
        <v>40940</v>
      </c>
      <c r="B121" s="2">
        <f t="shared" si="9"/>
        <v>2320</v>
      </c>
      <c r="C121">
        <f t="shared" si="9"/>
        <v>0</v>
      </c>
      <c r="D121">
        <f t="shared" si="13"/>
        <v>1316</v>
      </c>
      <c r="E121">
        <f t="shared" si="1"/>
        <v>1316</v>
      </c>
      <c r="G121">
        <f t="shared" si="10"/>
        <v>2200</v>
      </c>
      <c r="H121">
        <f t="shared" si="10"/>
        <v>0</v>
      </c>
      <c r="I121">
        <f t="shared" si="14"/>
        <v>1248</v>
      </c>
      <c r="J121">
        <f t="shared" si="3"/>
        <v>1248</v>
      </c>
      <c r="L121">
        <f t="shared" si="4"/>
        <v>68</v>
      </c>
      <c r="N121" s="25">
        <f>SUM(L110:L121)</f>
        <v>719</v>
      </c>
    </row>
    <row r="122" spans="1:14" x14ac:dyDescent="0.2">
      <c r="A122" s="1">
        <v>40969</v>
      </c>
      <c r="B122" s="2">
        <f t="shared" si="9"/>
        <v>2320</v>
      </c>
      <c r="C122">
        <f t="shared" si="9"/>
        <v>0</v>
      </c>
      <c r="D122">
        <f t="shared" si="13"/>
        <v>1316</v>
      </c>
      <c r="E122">
        <f t="shared" si="1"/>
        <v>1316</v>
      </c>
      <c r="G122">
        <f t="shared" si="10"/>
        <v>2200</v>
      </c>
      <c r="H122">
        <f t="shared" si="10"/>
        <v>0</v>
      </c>
      <c r="I122">
        <f t="shared" si="14"/>
        <v>1248</v>
      </c>
      <c r="J122">
        <f t="shared" si="3"/>
        <v>1248</v>
      </c>
      <c r="L122">
        <f t="shared" si="4"/>
        <v>68</v>
      </c>
      <c r="N122" s="24"/>
    </row>
    <row r="123" spans="1:14" x14ac:dyDescent="0.2">
      <c r="A123" s="1">
        <v>41000</v>
      </c>
      <c r="B123" s="2">
        <f t="shared" si="9"/>
        <v>2320</v>
      </c>
      <c r="C123">
        <f t="shared" si="9"/>
        <v>0</v>
      </c>
      <c r="D123">
        <f t="shared" si="13"/>
        <v>1316</v>
      </c>
      <c r="E123">
        <f t="shared" si="1"/>
        <v>1316</v>
      </c>
      <c r="G123">
        <f t="shared" si="10"/>
        <v>2200</v>
      </c>
      <c r="H123">
        <f t="shared" si="10"/>
        <v>0</v>
      </c>
      <c r="I123">
        <f t="shared" si="14"/>
        <v>1248</v>
      </c>
      <c r="J123">
        <f t="shared" si="3"/>
        <v>1248</v>
      </c>
      <c r="L123">
        <f t="shared" si="4"/>
        <v>68</v>
      </c>
      <c r="N123" s="24"/>
    </row>
    <row r="124" spans="1:14" x14ac:dyDescent="0.2">
      <c r="A124" s="1">
        <v>41030</v>
      </c>
      <c r="B124" s="2">
        <f t="shared" si="9"/>
        <v>2320</v>
      </c>
      <c r="C124">
        <f t="shared" si="9"/>
        <v>0</v>
      </c>
      <c r="D124">
        <f t="shared" si="13"/>
        <v>1316</v>
      </c>
      <c r="E124">
        <f t="shared" si="1"/>
        <v>1316</v>
      </c>
      <c r="G124">
        <f t="shared" si="10"/>
        <v>2200</v>
      </c>
      <c r="H124">
        <f t="shared" si="10"/>
        <v>0</v>
      </c>
      <c r="I124">
        <f t="shared" si="14"/>
        <v>1248</v>
      </c>
      <c r="J124">
        <f t="shared" si="3"/>
        <v>1248</v>
      </c>
      <c r="L124">
        <f t="shared" si="4"/>
        <v>68</v>
      </c>
      <c r="N124" s="24"/>
    </row>
    <row r="125" spans="1:14" x14ac:dyDescent="0.2">
      <c r="A125" s="1">
        <v>41061</v>
      </c>
      <c r="B125" s="2">
        <f t="shared" ref="B125:C137" si="15">B124</f>
        <v>2320</v>
      </c>
      <c r="C125">
        <f t="shared" si="15"/>
        <v>0</v>
      </c>
      <c r="D125">
        <f t="shared" si="13"/>
        <v>1316</v>
      </c>
      <c r="E125">
        <f t="shared" ref="E125:E178" si="16">C125+D125</f>
        <v>1316</v>
      </c>
      <c r="G125">
        <f t="shared" ref="G125:H137" si="17">G124</f>
        <v>2200</v>
      </c>
      <c r="H125">
        <f t="shared" si="17"/>
        <v>0</v>
      </c>
      <c r="I125">
        <f t="shared" si="14"/>
        <v>1248</v>
      </c>
      <c r="J125">
        <f t="shared" ref="J125:J131" si="18">H125+I125</f>
        <v>1248</v>
      </c>
      <c r="L125">
        <f t="shared" ref="L125:L178" si="19">E125-J125</f>
        <v>68</v>
      </c>
      <c r="N125" s="24"/>
    </row>
    <row r="126" spans="1:14" x14ac:dyDescent="0.2">
      <c r="A126" s="20">
        <v>41102</v>
      </c>
      <c r="B126" s="2">
        <f t="shared" si="15"/>
        <v>2320</v>
      </c>
      <c r="C126">
        <f t="shared" si="15"/>
        <v>0</v>
      </c>
      <c r="D126">
        <f>ROUNDUP((B126*0.615),0)</f>
        <v>1427</v>
      </c>
      <c r="E126">
        <f t="shared" si="16"/>
        <v>1427</v>
      </c>
      <c r="G126">
        <f t="shared" si="17"/>
        <v>2200</v>
      </c>
      <c r="H126">
        <f t="shared" si="17"/>
        <v>0</v>
      </c>
      <c r="I126">
        <f>ROUNDUP((G126*0.615),0)</f>
        <v>1353</v>
      </c>
      <c r="J126">
        <f t="shared" si="18"/>
        <v>1353</v>
      </c>
      <c r="L126">
        <f t="shared" si="19"/>
        <v>74</v>
      </c>
      <c r="N126" s="24"/>
    </row>
    <row r="127" spans="1:14" x14ac:dyDescent="0.2">
      <c r="A127" s="20">
        <v>41133</v>
      </c>
      <c r="B127" s="2">
        <f t="shared" si="15"/>
        <v>2320</v>
      </c>
      <c r="C127">
        <f t="shared" si="15"/>
        <v>0</v>
      </c>
      <c r="D127">
        <f>ROUNDUP((B127*0.615),0)</f>
        <v>1427</v>
      </c>
      <c r="E127">
        <f t="shared" si="16"/>
        <v>1427</v>
      </c>
      <c r="G127">
        <f t="shared" si="17"/>
        <v>2200</v>
      </c>
      <c r="H127">
        <f t="shared" si="17"/>
        <v>0</v>
      </c>
      <c r="I127">
        <f>ROUNDUP((G127*0.615),0)</f>
        <v>1353</v>
      </c>
      <c r="J127">
        <f t="shared" si="18"/>
        <v>1353</v>
      </c>
      <c r="L127">
        <f t="shared" si="19"/>
        <v>74</v>
      </c>
      <c r="N127" s="24"/>
    </row>
    <row r="128" spans="1:14" x14ac:dyDescent="0.2">
      <c r="A128" s="20">
        <v>41164</v>
      </c>
      <c r="B128" s="2">
        <f t="shared" si="15"/>
        <v>2320</v>
      </c>
      <c r="C128">
        <f t="shared" si="15"/>
        <v>0</v>
      </c>
      <c r="D128">
        <f>ROUNDUP((B128*0.615),0)</f>
        <v>1427</v>
      </c>
      <c r="E128">
        <f t="shared" si="16"/>
        <v>1427</v>
      </c>
      <c r="G128">
        <f t="shared" si="17"/>
        <v>2200</v>
      </c>
      <c r="H128">
        <f t="shared" si="17"/>
        <v>0</v>
      </c>
      <c r="I128">
        <f>ROUNDUP((G128*0.615),0)</f>
        <v>1353</v>
      </c>
      <c r="J128">
        <f t="shared" si="18"/>
        <v>1353</v>
      </c>
      <c r="L128">
        <f t="shared" si="19"/>
        <v>74</v>
      </c>
      <c r="N128" s="25"/>
    </row>
    <row r="129" spans="1:15" x14ac:dyDescent="0.2">
      <c r="A129" s="20">
        <v>41194</v>
      </c>
      <c r="B129" s="2">
        <f t="shared" si="15"/>
        <v>2320</v>
      </c>
      <c r="C129">
        <f t="shared" si="15"/>
        <v>0</v>
      </c>
      <c r="D129">
        <f>ROUNDUP((B129*0.673),0)</f>
        <v>1562</v>
      </c>
      <c r="E129">
        <f t="shared" si="16"/>
        <v>1562</v>
      </c>
      <c r="G129">
        <f t="shared" si="17"/>
        <v>2200</v>
      </c>
      <c r="H129">
        <f t="shared" si="17"/>
        <v>0</v>
      </c>
      <c r="I129">
        <f>ROUNDUP((G129*0.673),0)</f>
        <v>1481</v>
      </c>
      <c r="J129">
        <f t="shared" si="18"/>
        <v>1481</v>
      </c>
      <c r="L129">
        <f t="shared" si="19"/>
        <v>81</v>
      </c>
      <c r="N129" s="26"/>
    </row>
    <row r="130" spans="1:15" x14ac:dyDescent="0.2">
      <c r="A130" s="20">
        <v>41225</v>
      </c>
      <c r="B130" s="2">
        <f t="shared" si="15"/>
        <v>2320</v>
      </c>
      <c r="C130">
        <f t="shared" si="15"/>
        <v>0</v>
      </c>
      <c r="D130">
        <f>ROUNDUP((B130*0.673),0)</f>
        <v>1562</v>
      </c>
      <c r="E130">
        <f t="shared" si="16"/>
        <v>1562</v>
      </c>
      <c r="G130">
        <f t="shared" si="17"/>
        <v>2200</v>
      </c>
      <c r="H130">
        <f t="shared" si="17"/>
        <v>0</v>
      </c>
      <c r="I130">
        <f>ROUNDUP((G130*0.673),0)</f>
        <v>1481</v>
      </c>
      <c r="J130">
        <f t="shared" si="18"/>
        <v>1481</v>
      </c>
      <c r="L130">
        <f t="shared" si="19"/>
        <v>81</v>
      </c>
      <c r="N130" s="24"/>
    </row>
    <row r="131" spans="1:15" x14ac:dyDescent="0.2">
      <c r="A131" s="20">
        <v>41255</v>
      </c>
      <c r="B131" s="2">
        <f t="shared" si="15"/>
        <v>2320</v>
      </c>
      <c r="C131">
        <f t="shared" si="15"/>
        <v>0</v>
      </c>
      <c r="D131">
        <f>ROUNDUP((B131*0.673),0)</f>
        <v>1562</v>
      </c>
      <c r="E131">
        <f t="shared" si="16"/>
        <v>1562</v>
      </c>
      <c r="G131">
        <f t="shared" si="17"/>
        <v>2200</v>
      </c>
      <c r="H131">
        <f t="shared" si="17"/>
        <v>0</v>
      </c>
      <c r="I131">
        <f>ROUNDUP((G131*0.673),0)</f>
        <v>1481</v>
      </c>
      <c r="J131">
        <f t="shared" si="18"/>
        <v>1481</v>
      </c>
      <c r="L131">
        <f t="shared" si="19"/>
        <v>81</v>
      </c>
      <c r="N131" s="24"/>
    </row>
    <row r="132" spans="1:15" x14ac:dyDescent="0.2">
      <c r="A132" s="1">
        <v>41275</v>
      </c>
      <c r="B132" s="2">
        <f t="shared" si="15"/>
        <v>2320</v>
      </c>
      <c r="C132">
        <f t="shared" si="15"/>
        <v>0</v>
      </c>
      <c r="D132">
        <f>ROUNDUP((B132*0.715),0)</f>
        <v>1659</v>
      </c>
      <c r="E132">
        <f t="shared" si="16"/>
        <v>1659</v>
      </c>
      <c r="G132">
        <f t="shared" si="17"/>
        <v>2200</v>
      </c>
      <c r="H132">
        <f t="shared" si="17"/>
        <v>0</v>
      </c>
      <c r="I132">
        <f>ROUNDUP((G132*0.715),0)</f>
        <v>1573</v>
      </c>
      <c r="J132">
        <f>H132+I132</f>
        <v>1573</v>
      </c>
      <c r="L132">
        <f t="shared" si="19"/>
        <v>86</v>
      </c>
      <c r="N132" s="24"/>
    </row>
    <row r="133" spans="1:15" ht="15.75" x14ac:dyDescent="0.25">
      <c r="A133" s="1">
        <v>41306</v>
      </c>
      <c r="B133" s="2">
        <f t="shared" si="15"/>
        <v>2320</v>
      </c>
      <c r="C133">
        <f t="shared" si="15"/>
        <v>0</v>
      </c>
      <c r="D133">
        <f>ROUNDUP((B133*0.715),0)</f>
        <v>1659</v>
      </c>
      <c r="E133">
        <f t="shared" si="16"/>
        <v>1659</v>
      </c>
      <c r="G133">
        <f t="shared" si="17"/>
        <v>2200</v>
      </c>
      <c r="H133">
        <f t="shared" si="17"/>
        <v>0</v>
      </c>
      <c r="I133">
        <f>ROUNDUP((G133*0.715),0)</f>
        <v>1573</v>
      </c>
      <c r="J133">
        <f>H133+I133</f>
        <v>1573</v>
      </c>
      <c r="L133">
        <f t="shared" si="19"/>
        <v>86</v>
      </c>
      <c r="M133" s="22"/>
      <c r="N133" s="25">
        <f>SUM(L122:L133)</f>
        <v>909</v>
      </c>
    </row>
    <row r="134" spans="1:15" x14ac:dyDescent="0.2">
      <c r="A134" s="1">
        <v>41334</v>
      </c>
      <c r="B134" s="2">
        <f t="shared" si="15"/>
        <v>2320</v>
      </c>
      <c r="C134">
        <f t="shared" si="15"/>
        <v>0</v>
      </c>
      <c r="D134">
        <f>ROUNDUP((B134*0.715),0)</f>
        <v>1659</v>
      </c>
      <c r="E134">
        <f t="shared" si="16"/>
        <v>1659</v>
      </c>
      <c r="G134">
        <f t="shared" si="17"/>
        <v>2200</v>
      </c>
      <c r="H134">
        <f t="shared" si="17"/>
        <v>0</v>
      </c>
      <c r="I134">
        <f>ROUNDUP((G134*0.715),0)</f>
        <v>1573</v>
      </c>
      <c r="J134">
        <f>H134+I134</f>
        <v>1573</v>
      </c>
      <c r="L134">
        <f t="shared" si="19"/>
        <v>86</v>
      </c>
      <c r="N134" s="24"/>
    </row>
    <row r="135" spans="1:15" ht="15.75" x14ac:dyDescent="0.25">
      <c r="A135" s="1">
        <v>41365</v>
      </c>
      <c r="B135" s="2">
        <f t="shared" si="15"/>
        <v>2320</v>
      </c>
      <c r="C135">
        <f t="shared" si="15"/>
        <v>0</v>
      </c>
      <c r="D135">
        <f>ROUNDUP((B135*0.749),0)</f>
        <v>1738</v>
      </c>
      <c r="E135">
        <f t="shared" si="16"/>
        <v>1738</v>
      </c>
      <c r="G135">
        <f t="shared" si="17"/>
        <v>2200</v>
      </c>
      <c r="H135">
        <f t="shared" si="17"/>
        <v>0</v>
      </c>
      <c r="I135">
        <f>ROUNDUP((G135*0.749),0)</f>
        <v>1648</v>
      </c>
      <c r="J135">
        <f t="shared" ref="J135:J178" si="20">H135+I135</f>
        <v>1648</v>
      </c>
      <c r="L135">
        <f t="shared" si="19"/>
        <v>90</v>
      </c>
      <c r="M135" s="22"/>
      <c r="N135" s="24"/>
    </row>
    <row r="136" spans="1:15" x14ac:dyDescent="0.2">
      <c r="A136" s="1">
        <v>41395</v>
      </c>
      <c r="B136" s="2">
        <f t="shared" si="15"/>
        <v>2320</v>
      </c>
      <c r="C136">
        <f t="shared" si="15"/>
        <v>0</v>
      </c>
      <c r="D136">
        <f t="shared" ref="D136:D139" si="21">ROUNDUP((B136*0.749),0)</f>
        <v>1738</v>
      </c>
      <c r="E136">
        <f t="shared" si="16"/>
        <v>1738</v>
      </c>
      <c r="G136">
        <f t="shared" si="17"/>
        <v>2200</v>
      </c>
      <c r="H136">
        <f t="shared" si="17"/>
        <v>0</v>
      </c>
      <c r="I136">
        <f t="shared" ref="I136:I139" si="22">ROUNDUP((G136*0.749),0)</f>
        <v>1648</v>
      </c>
      <c r="J136">
        <f t="shared" si="20"/>
        <v>1648</v>
      </c>
      <c r="L136">
        <f t="shared" si="19"/>
        <v>90</v>
      </c>
      <c r="N136" s="24"/>
    </row>
    <row r="137" spans="1:15" x14ac:dyDescent="0.2">
      <c r="A137" s="1">
        <v>41426</v>
      </c>
      <c r="B137" s="2">
        <f t="shared" si="15"/>
        <v>2320</v>
      </c>
      <c r="C137">
        <f t="shared" si="15"/>
        <v>0</v>
      </c>
      <c r="D137">
        <f t="shared" si="21"/>
        <v>1738</v>
      </c>
      <c r="E137">
        <f t="shared" si="16"/>
        <v>1738</v>
      </c>
      <c r="G137">
        <f t="shared" si="17"/>
        <v>2200</v>
      </c>
      <c r="H137">
        <f t="shared" si="17"/>
        <v>0</v>
      </c>
      <c r="I137">
        <f t="shared" si="22"/>
        <v>1648</v>
      </c>
      <c r="J137">
        <f t="shared" si="20"/>
        <v>1648</v>
      </c>
      <c r="L137">
        <f>ROUND((E137-J137)*9/30,0)</f>
        <v>27</v>
      </c>
      <c r="N137" s="24">
        <f>SUM(L134:L137)</f>
        <v>293</v>
      </c>
    </row>
    <row r="138" spans="1:15" x14ac:dyDescent="0.2">
      <c r="A138" s="28"/>
      <c r="B138" s="29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1"/>
      <c r="O138" s="30"/>
    </row>
    <row r="139" spans="1:15" ht="15.75" x14ac:dyDescent="0.25">
      <c r="A139" s="1">
        <v>41426</v>
      </c>
      <c r="B139" s="49">
        <f>F18</f>
        <v>0</v>
      </c>
      <c r="C139">
        <f>B139-$K$12</f>
        <v>0</v>
      </c>
      <c r="D139">
        <f t="shared" si="21"/>
        <v>0</v>
      </c>
      <c r="E139">
        <f t="shared" si="16"/>
        <v>0</v>
      </c>
      <c r="G139" s="43">
        <f>F16</f>
        <v>0</v>
      </c>
      <c r="H139">
        <f>G139-$K$12</f>
        <v>0</v>
      </c>
      <c r="I139">
        <f t="shared" si="22"/>
        <v>0</v>
      </c>
      <c r="J139">
        <f t="shared" si="20"/>
        <v>0</v>
      </c>
      <c r="L139">
        <f>ROUND((E139-J139)*21/30,0)</f>
        <v>0</v>
      </c>
      <c r="M139" s="22"/>
      <c r="N139" s="25"/>
      <c r="O139" s="9"/>
    </row>
    <row r="140" spans="1:15" x14ac:dyDescent="0.2">
      <c r="A140" s="1">
        <v>41456</v>
      </c>
      <c r="B140" s="2">
        <f>B139</f>
        <v>0</v>
      </c>
      <c r="C140">
        <f t="shared" ref="C140:C178" si="23">B140-$K$12</f>
        <v>0</v>
      </c>
      <c r="D140">
        <f>ROUNDUP((B140*0.789),0)</f>
        <v>0</v>
      </c>
      <c r="E140">
        <f t="shared" si="16"/>
        <v>0</v>
      </c>
      <c r="G140">
        <f>G139</f>
        <v>0</v>
      </c>
      <c r="H140">
        <f t="shared" ref="H140:H178" si="24">G140-$K$12</f>
        <v>0</v>
      </c>
      <c r="I140">
        <f>ROUNDUP((G140*0.789),0)</f>
        <v>0</v>
      </c>
      <c r="J140">
        <f t="shared" si="20"/>
        <v>0</v>
      </c>
      <c r="L140">
        <f t="shared" si="19"/>
        <v>0</v>
      </c>
      <c r="N140" s="24"/>
    </row>
    <row r="141" spans="1:15" x14ac:dyDescent="0.2">
      <c r="A141" s="1">
        <v>41487</v>
      </c>
      <c r="B141" s="2">
        <f t="shared" ref="B141:B178" si="25">B140</f>
        <v>0</v>
      </c>
      <c r="C141">
        <f t="shared" si="23"/>
        <v>0</v>
      </c>
      <c r="D141">
        <f t="shared" ref="D141:D142" si="26">ROUNDUP((B141*0.789),0)</f>
        <v>0</v>
      </c>
      <c r="E141">
        <f t="shared" si="16"/>
        <v>0</v>
      </c>
      <c r="G141">
        <f t="shared" ref="G141:G178" si="27">G140</f>
        <v>0</v>
      </c>
      <c r="H141">
        <f t="shared" si="24"/>
        <v>0</v>
      </c>
      <c r="I141">
        <f t="shared" ref="I141:I142" si="28">ROUNDUP((G141*0.789),0)</f>
        <v>0</v>
      </c>
      <c r="J141">
        <f t="shared" si="20"/>
        <v>0</v>
      </c>
      <c r="L141">
        <f t="shared" si="19"/>
        <v>0</v>
      </c>
      <c r="N141" s="24"/>
    </row>
    <row r="142" spans="1:15" x14ac:dyDescent="0.2">
      <c r="A142" s="1">
        <v>41518</v>
      </c>
      <c r="B142" s="2">
        <f t="shared" si="25"/>
        <v>0</v>
      </c>
      <c r="C142">
        <f t="shared" si="23"/>
        <v>0</v>
      </c>
      <c r="D142">
        <f t="shared" si="26"/>
        <v>0</v>
      </c>
      <c r="E142">
        <f t="shared" si="16"/>
        <v>0</v>
      </c>
      <c r="G142">
        <f t="shared" si="27"/>
        <v>0</v>
      </c>
      <c r="H142">
        <f t="shared" si="24"/>
        <v>0</v>
      </c>
      <c r="I142">
        <f t="shared" si="28"/>
        <v>0</v>
      </c>
      <c r="J142">
        <f t="shared" si="20"/>
        <v>0</v>
      </c>
      <c r="L142">
        <f t="shared" si="19"/>
        <v>0</v>
      </c>
    </row>
    <row r="143" spans="1:15" x14ac:dyDescent="0.2">
      <c r="A143" s="20">
        <v>41548</v>
      </c>
      <c r="B143" s="2">
        <f t="shared" si="25"/>
        <v>0</v>
      </c>
      <c r="C143">
        <f t="shared" si="23"/>
        <v>0</v>
      </c>
      <c r="D143">
        <f>ROUNDUP((B143*0.855),0)</f>
        <v>0</v>
      </c>
      <c r="E143">
        <f t="shared" si="16"/>
        <v>0</v>
      </c>
      <c r="G143">
        <f t="shared" si="27"/>
        <v>0</v>
      </c>
      <c r="H143">
        <f t="shared" si="24"/>
        <v>0</v>
      </c>
      <c r="I143">
        <f>ROUNDUP((G143*0.855),0)</f>
        <v>0</v>
      </c>
      <c r="J143">
        <f t="shared" si="20"/>
        <v>0</v>
      </c>
      <c r="L143">
        <f t="shared" si="19"/>
        <v>0</v>
      </c>
    </row>
    <row r="144" spans="1:15" x14ac:dyDescent="0.2">
      <c r="A144" s="20">
        <v>41579</v>
      </c>
      <c r="B144" s="2">
        <f t="shared" si="25"/>
        <v>0</v>
      </c>
      <c r="C144">
        <f t="shared" si="23"/>
        <v>0</v>
      </c>
      <c r="D144">
        <f t="shared" ref="D144:D145" si="29">ROUNDUP((B144*0.855),0)</f>
        <v>0</v>
      </c>
      <c r="E144">
        <f t="shared" si="16"/>
        <v>0</v>
      </c>
      <c r="G144">
        <f t="shared" si="27"/>
        <v>0</v>
      </c>
      <c r="H144">
        <f t="shared" si="24"/>
        <v>0</v>
      </c>
      <c r="I144">
        <f t="shared" ref="I144:I145" si="30">ROUNDUP((G144*0.855),0)</f>
        <v>0</v>
      </c>
      <c r="J144">
        <f t="shared" si="20"/>
        <v>0</v>
      </c>
      <c r="L144">
        <f t="shared" si="19"/>
        <v>0</v>
      </c>
    </row>
    <row r="145" spans="1:14" x14ac:dyDescent="0.2">
      <c r="A145" s="20">
        <v>41609</v>
      </c>
      <c r="B145" s="2">
        <f t="shared" si="25"/>
        <v>0</v>
      </c>
      <c r="C145">
        <f t="shared" si="23"/>
        <v>0</v>
      </c>
      <c r="D145">
        <f t="shared" si="29"/>
        <v>0</v>
      </c>
      <c r="E145">
        <f t="shared" si="16"/>
        <v>0</v>
      </c>
      <c r="G145">
        <f t="shared" si="27"/>
        <v>0</v>
      </c>
      <c r="H145">
        <f t="shared" si="24"/>
        <v>0</v>
      </c>
      <c r="I145">
        <f t="shared" si="30"/>
        <v>0</v>
      </c>
      <c r="J145">
        <f t="shared" si="20"/>
        <v>0</v>
      </c>
      <c r="L145">
        <f t="shared" si="19"/>
        <v>0</v>
      </c>
    </row>
    <row r="146" spans="1:14" x14ac:dyDescent="0.2">
      <c r="A146" s="1">
        <v>41640</v>
      </c>
      <c r="B146" s="2">
        <f t="shared" si="25"/>
        <v>0</v>
      </c>
      <c r="C146">
        <f t="shared" si="23"/>
        <v>0</v>
      </c>
      <c r="D146">
        <f>ROUNDUP((B146*0.905),0)</f>
        <v>0</v>
      </c>
      <c r="E146">
        <f t="shared" si="16"/>
        <v>0</v>
      </c>
      <c r="G146">
        <f t="shared" si="27"/>
        <v>0</v>
      </c>
      <c r="H146">
        <f t="shared" si="24"/>
        <v>0</v>
      </c>
      <c r="I146">
        <f>ROUNDUP((G146*0.905),0)</f>
        <v>0</v>
      </c>
      <c r="J146">
        <f t="shared" si="20"/>
        <v>0</v>
      </c>
      <c r="L146">
        <f t="shared" si="19"/>
        <v>0</v>
      </c>
    </row>
    <row r="147" spans="1:14" x14ac:dyDescent="0.2">
      <c r="A147" s="1">
        <v>41671</v>
      </c>
      <c r="B147" s="2">
        <f t="shared" si="25"/>
        <v>0</v>
      </c>
      <c r="C147">
        <f t="shared" si="23"/>
        <v>0</v>
      </c>
      <c r="D147">
        <f t="shared" ref="D147:D148" si="31">ROUNDUP((B147*0.905),0)</f>
        <v>0</v>
      </c>
      <c r="E147">
        <f t="shared" si="16"/>
        <v>0</v>
      </c>
      <c r="G147">
        <f t="shared" si="27"/>
        <v>0</v>
      </c>
      <c r="H147">
        <f t="shared" si="24"/>
        <v>0</v>
      </c>
      <c r="I147">
        <f t="shared" ref="I147:I148" si="32">ROUNDUP((G147*0.905),0)</f>
        <v>0</v>
      </c>
      <c r="J147">
        <f t="shared" si="20"/>
        <v>0</v>
      </c>
      <c r="L147">
        <f t="shared" si="19"/>
        <v>0</v>
      </c>
      <c r="N147" s="25">
        <f>SUM(L139:L147)</f>
        <v>0</v>
      </c>
    </row>
    <row r="148" spans="1:14" x14ac:dyDescent="0.2">
      <c r="A148" s="1">
        <v>41699</v>
      </c>
      <c r="B148" s="2">
        <f t="shared" si="25"/>
        <v>0</v>
      </c>
      <c r="C148">
        <f t="shared" si="23"/>
        <v>0</v>
      </c>
      <c r="D148">
        <f t="shared" si="31"/>
        <v>0</v>
      </c>
      <c r="E148">
        <f t="shared" si="16"/>
        <v>0</v>
      </c>
      <c r="G148">
        <f t="shared" si="27"/>
        <v>0</v>
      </c>
      <c r="H148">
        <f t="shared" si="24"/>
        <v>0</v>
      </c>
      <c r="I148">
        <f t="shared" si="32"/>
        <v>0</v>
      </c>
      <c r="J148">
        <f t="shared" si="20"/>
        <v>0</v>
      </c>
      <c r="L148">
        <f t="shared" si="19"/>
        <v>0</v>
      </c>
    </row>
    <row r="149" spans="1:14" x14ac:dyDescent="0.2">
      <c r="A149" s="1">
        <v>41730</v>
      </c>
      <c r="B149" s="2">
        <f t="shared" si="25"/>
        <v>0</v>
      </c>
      <c r="C149">
        <f t="shared" si="23"/>
        <v>0</v>
      </c>
      <c r="D149">
        <f>ROUNDUP((B149*0.884),0)</f>
        <v>0</v>
      </c>
      <c r="E149">
        <f t="shared" si="16"/>
        <v>0</v>
      </c>
      <c r="G149">
        <f t="shared" si="27"/>
        <v>0</v>
      </c>
      <c r="H149">
        <f t="shared" si="24"/>
        <v>0</v>
      </c>
      <c r="I149">
        <f>ROUNDUP((G149*0.884),0)</f>
        <v>0</v>
      </c>
      <c r="J149">
        <f t="shared" si="20"/>
        <v>0</v>
      </c>
      <c r="L149">
        <f t="shared" si="19"/>
        <v>0</v>
      </c>
    </row>
    <row r="150" spans="1:14" x14ac:dyDescent="0.2">
      <c r="A150" s="1">
        <v>41760</v>
      </c>
      <c r="B150" s="2">
        <f t="shared" si="25"/>
        <v>0</v>
      </c>
      <c r="C150">
        <f t="shared" si="23"/>
        <v>0</v>
      </c>
      <c r="D150">
        <f t="shared" ref="D150:D151" si="33">ROUNDUP((B150*0.884),0)</f>
        <v>0</v>
      </c>
      <c r="E150">
        <f t="shared" si="16"/>
        <v>0</v>
      </c>
      <c r="G150">
        <f t="shared" si="27"/>
        <v>0</v>
      </c>
      <c r="H150">
        <f t="shared" si="24"/>
        <v>0</v>
      </c>
      <c r="I150">
        <f t="shared" ref="I150:I151" si="34">ROUNDUP((G150*0.884),0)</f>
        <v>0</v>
      </c>
      <c r="J150">
        <f t="shared" si="20"/>
        <v>0</v>
      </c>
      <c r="L150">
        <f t="shared" si="19"/>
        <v>0</v>
      </c>
    </row>
    <row r="151" spans="1:14" x14ac:dyDescent="0.2">
      <c r="A151" s="1">
        <v>41791</v>
      </c>
      <c r="B151" s="2">
        <f t="shared" si="25"/>
        <v>0</v>
      </c>
      <c r="C151">
        <f t="shared" si="23"/>
        <v>0</v>
      </c>
      <c r="D151">
        <f t="shared" si="33"/>
        <v>0</v>
      </c>
      <c r="E151">
        <f t="shared" si="16"/>
        <v>0</v>
      </c>
      <c r="G151">
        <f t="shared" si="27"/>
        <v>0</v>
      </c>
      <c r="H151">
        <f t="shared" si="24"/>
        <v>0</v>
      </c>
      <c r="I151">
        <f t="shared" si="34"/>
        <v>0</v>
      </c>
      <c r="J151">
        <f t="shared" si="20"/>
        <v>0</v>
      </c>
      <c r="L151">
        <f t="shared" si="19"/>
        <v>0</v>
      </c>
    </row>
    <row r="152" spans="1:14" x14ac:dyDescent="0.2">
      <c r="A152" s="1">
        <v>41821</v>
      </c>
      <c r="B152" s="2">
        <f t="shared" si="25"/>
        <v>0</v>
      </c>
      <c r="C152">
        <f t="shared" si="23"/>
        <v>0</v>
      </c>
      <c r="D152">
        <f>ROUNDUP((B152*0.913),0)</f>
        <v>0</v>
      </c>
      <c r="E152">
        <f t="shared" si="16"/>
        <v>0</v>
      </c>
      <c r="G152">
        <f t="shared" si="27"/>
        <v>0</v>
      </c>
      <c r="H152">
        <f t="shared" si="24"/>
        <v>0</v>
      </c>
      <c r="I152">
        <f>ROUNDUP((G152*0.913),0)</f>
        <v>0</v>
      </c>
      <c r="J152">
        <f t="shared" si="20"/>
        <v>0</v>
      </c>
      <c r="L152">
        <f t="shared" si="19"/>
        <v>0</v>
      </c>
    </row>
    <row r="153" spans="1:14" x14ac:dyDescent="0.2">
      <c r="A153" s="1">
        <v>41852</v>
      </c>
      <c r="B153" s="2">
        <f t="shared" si="25"/>
        <v>0</v>
      </c>
      <c r="C153">
        <f t="shared" si="23"/>
        <v>0</v>
      </c>
      <c r="D153">
        <f t="shared" ref="D153:D154" si="35">ROUNDUP((B153*0.913),0)</f>
        <v>0</v>
      </c>
      <c r="E153">
        <f t="shared" si="16"/>
        <v>0</v>
      </c>
      <c r="G153">
        <f t="shared" si="27"/>
        <v>0</v>
      </c>
      <c r="H153">
        <f t="shared" si="24"/>
        <v>0</v>
      </c>
      <c r="I153">
        <f t="shared" ref="I153:I154" si="36">ROUNDUP((G153*0.913),0)</f>
        <v>0</v>
      </c>
      <c r="J153">
        <f t="shared" si="20"/>
        <v>0</v>
      </c>
      <c r="L153">
        <f t="shared" si="19"/>
        <v>0</v>
      </c>
    </row>
    <row r="154" spans="1:14" x14ac:dyDescent="0.2">
      <c r="A154" s="1">
        <v>41883</v>
      </c>
      <c r="B154" s="2">
        <f t="shared" si="25"/>
        <v>0</v>
      </c>
      <c r="C154">
        <f t="shared" si="23"/>
        <v>0</v>
      </c>
      <c r="D154">
        <f t="shared" si="35"/>
        <v>0</v>
      </c>
      <c r="E154">
        <f t="shared" si="16"/>
        <v>0</v>
      </c>
      <c r="G154">
        <f t="shared" si="27"/>
        <v>0</v>
      </c>
      <c r="H154">
        <f t="shared" si="24"/>
        <v>0</v>
      </c>
      <c r="I154">
        <f t="shared" si="36"/>
        <v>0</v>
      </c>
      <c r="J154">
        <f t="shared" si="20"/>
        <v>0</v>
      </c>
      <c r="L154">
        <f t="shared" si="19"/>
        <v>0</v>
      </c>
    </row>
    <row r="155" spans="1:14" x14ac:dyDescent="0.2">
      <c r="A155" s="1">
        <v>41913</v>
      </c>
      <c r="B155" s="2">
        <f t="shared" si="25"/>
        <v>0</v>
      </c>
      <c r="C155">
        <f t="shared" si="23"/>
        <v>0</v>
      </c>
      <c r="D155">
        <f>ROUNDUP((B155*0.981),0)</f>
        <v>0</v>
      </c>
      <c r="E155">
        <f t="shared" si="16"/>
        <v>0</v>
      </c>
      <c r="G155">
        <f t="shared" si="27"/>
        <v>0</v>
      </c>
      <c r="H155">
        <f t="shared" si="24"/>
        <v>0</v>
      </c>
      <c r="I155">
        <f>ROUNDUP((G155*0.981),0)</f>
        <v>0</v>
      </c>
      <c r="J155">
        <f t="shared" si="20"/>
        <v>0</v>
      </c>
      <c r="L155">
        <f t="shared" si="19"/>
        <v>0</v>
      </c>
    </row>
    <row r="156" spans="1:14" x14ac:dyDescent="0.2">
      <c r="A156" s="1">
        <v>41944</v>
      </c>
      <c r="B156" s="2">
        <f t="shared" si="25"/>
        <v>0</v>
      </c>
      <c r="C156">
        <f t="shared" si="23"/>
        <v>0</v>
      </c>
      <c r="D156">
        <f t="shared" ref="D156:D157" si="37">ROUNDUP((B156*0.981),0)</f>
        <v>0</v>
      </c>
      <c r="E156">
        <f t="shared" si="16"/>
        <v>0</v>
      </c>
      <c r="G156">
        <f t="shared" si="27"/>
        <v>0</v>
      </c>
      <c r="H156">
        <f t="shared" si="24"/>
        <v>0</v>
      </c>
      <c r="I156">
        <f t="shared" ref="I156:I157" si="38">ROUNDUP((G156*0.981),0)</f>
        <v>0</v>
      </c>
      <c r="J156">
        <f t="shared" si="20"/>
        <v>0</v>
      </c>
      <c r="L156">
        <f t="shared" si="19"/>
        <v>0</v>
      </c>
    </row>
    <row r="157" spans="1:14" x14ac:dyDescent="0.2">
      <c r="A157" s="1">
        <v>41974</v>
      </c>
      <c r="B157" s="2">
        <f t="shared" si="25"/>
        <v>0</v>
      </c>
      <c r="C157">
        <f t="shared" si="23"/>
        <v>0</v>
      </c>
      <c r="D157">
        <f t="shared" si="37"/>
        <v>0</v>
      </c>
      <c r="E157">
        <f t="shared" si="16"/>
        <v>0</v>
      </c>
      <c r="G157">
        <f t="shared" si="27"/>
        <v>0</v>
      </c>
      <c r="H157">
        <f t="shared" si="24"/>
        <v>0</v>
      </c>
      <c r="I157">
        <f t="shared" si="38"/>
        <v>0</v>
      </c>
      <c r="J157">
        <f t="shared" si="20"/>
        <v>0</v>
      </c>
      <c r="L157">
        <f t="shared" si="19"/>
        <v>0</v>
      </c>
    </row>
    <row r="158" spans="1:14" x14ac:dyDescent="0.2">
      <c r="A158" s="1">
        <v>42005</v>
      </c>
      <c r="B158" s="2">
        <f t="shared" si="25"/>
        <v>0</v>
      </c>
      <c r="C158">
        <f t="shared" si="23"/>
        <v>0</v>
      </c>
      <c r="D158">
        <f>ROUNDUP((B158*1.003),0)</f>
        <v>0</v>
      </c>
      <c r="E158">
        <f t="shared" si="16"/>
        <v>0</v>
      </c>
      <c r="G158">
        <f t="shared" si="27"/>
        <v>0</v>
      </c>
      <c r="H158">
        <f t="shared" si="24"/>
        <v>0</v>
      </c>
      <c r="I158">
        <f>ROUNDUP((G158*1.003),0)</f>
        <v>0</v>
      </c>
      <c r="J158">
        <f t="shared" si="20"/>
        <v>0</v>
      </c>
      <c r="L158">
        <f t="shared" si="19"/>
        <v>0</v>
      </c>
    </row>
    <row r="159" spans="1:14" x14ac:dyDescent="0.2">
      <c r="A159" s="1">
        <v>42036</v>
      </c>
      <c r="B159" s="2">
        <f t="shared" si="25"/>
        <v>0</v>
      </c>
      <c r="C159">
        <f t="shared" si="23"/>
        <v>0</v>
      </c>
      <c r="D159">
        <f t="shared" ref="D159:D160" si="39">ROUNDUP((B159*1.003),0)</f>
        <v>0</v>
      </c>
      <c r="E159">
        <f t="shared" si="16"/>
        <v>0</v>
      </c>
      <c r="G159">
        <f t="shared" si="27"/>
        <v>0</v>
      </c>
      <c r="H159">
        <f t="shared" si="24"/>
        <v>0</v>
      </c>
      <c r="I159">
        <f t="shared" ref="I159:I160" si="40">ROUNDUP((G159*1.003),0)</f>
        <v>0</v>
      </c>
      <c r="J159">
        <f t="shared" si="20"/>
        <v>0</v>
      </c>
      <c r="L159">
        <f t="shared" si="19"/>
        <v>0</v>
      </c>
      <c r="N159" s="35">
        <f>SUM(L148:L159)</f>
        <v>0</v>
      </c>
    </row>
    <row r="160" spans="1:14" x14ac:dyDescent="0.2">
      <c r="A160" s="1">
        <v>42064</v>
      </c>
      <c r="B160" s="2">
        <f t="shared" si="25"/>
        <v>0</v>
      </c>
      <c r="C160">
        <f t="shared" si="23"/>
        <v>0</v>
      </c>
      <c r="D160">
        <f t="shared" si="39"/>
        <v>0</v>
      </c>
      <c r="E160">
        <f t="shared" si="16"/>
        <v>0</v>
      </c>
      <c r="G160">
        <f t="shared" si="27"/>
        <v>0</v>
      </c>
      <c r="H160">
        <f t="shared" si="24"/>
        <v>0</v>
      </c>
      <c r="I160">
        <f t="shared" si="40"/>
        <v>0</v>
      </c>
      <c r="J160">
        <f t="shared" si="20"/>
        <v>0</v>
      </c>
      <c r="L160">
        <f t="shared" si="19"/>
        <v>0</v>
      </c>
    </row>
    <row r="161" spans="1:14" x14ac:dyDescent="0.2">
      <c r="A161" s="1">
        <v>42095</v>
      </c>
      <c r="B161" s="2">
        <f t="shared" si="25"/>
        <v>0</v>
      </c>
      <c r="C161">
        <f t="shared" si="23"/>
        <v>0</v>
      </c>
      <c r="D161">
        <f>ROUNDUP((B161*1.005),0)</f>
        <v>0</v>
      </c>
      <c r="E161">
        <f t="shared" si="16"/>
        <v>0</v>
      </c>
      <c r="G161">
        <f t="shared" si="27"/>
        <v>0</v>
      </c>
      <c r="H161">
        <f t="shared" si="24"/>
        <v>0</v>
      </c>
      <c r="I161">
        <f>ROUNDUP((G161*1.005),0)</f>
        <v>0</v>
      </c>
      <c r="J161">
        <f t="shared" si="20"/>
        <v>0</v>
      </c>
      <c r="L161">
        <f t="shared" si="19"/>
        <v>0</v>
      </c>
    </row>
    <row r="162" spans="1:14" x14ac:dyDescent="0.2">
      <c r="A162" s="1">
        <v>42125</v>
      </c>
      <c r="B162" s="2">
        <f t="shared" si="25"/>
        <v>0</v>
      </c>
      <c r="C162">
        <f t="shared" si="23"/>
        <v>0</v>
      </c>
      <c r="D162">
        <f t="shared" ref="D162:D163" si="41">ROUNDUP((B162*1.005),0)</f>
        <v>0</v>
      </c>
      <c r="E162">
        <f t="shared" si="16"/>
        <v>0</v>
      </c>
      <c r="G162">
        <f t="shared" si="27"/>
        <v>0</v>
      </c>
      <c r="H162">
        <f t="shared" si="24"/>
        <v>0</v>
      </c>
      <c r="I162">
        <f t="shared" ref="I162:I163" si="42">ROUNDUP((G162*1.005),0)</f>
        <v>0</v>
      </c>
      <c r="J162">
        <f t="shared" si="20"/>
        <v>0</v>
      </c>
      <c r="L162">
        <f t="shared" si="19"/>
        <v>0</v>
      </c>
    </row>
    <row r="163" spans="1:14" x14ac:dyDescent="0.2">
      <c r="A163" s="1">
        <v>42156</v>
      </c>
      <c r="B163" s="2">
        <f t="shared" si="25"/>
        <v>0</v>
      </c>
      <c r="C163">
        <f t="shared" si="23"/>
        <v>0</v>
      </c>
      <c r="D163">
        <f t="shared" si="41"/>
        <v>0</v>
      </c>
      <c r="E163">
        <f t="shared" si="16"/>
        <v>0</v>
      </c>
      <c r="G163">
        <f t="shared" si="27"/>
        <v>0</v>
      </c>
      <c r="H163">
        <f t="shared" si="24"/>
        <v>0</v>
      </c>
      <c r="I163">
        <f t="shared" si="42"/>
        <v>0</v>
      </c>
      <c r="J163">
        <f t="shared" si="20"/>
        <v>0</v>
      </c>
      <c r="L163">
        <f t="shared" si="19"/>
        <v>0</v>
      </c>
    </row>
    <row r="164" spans="1:14" x14ac:dyDescent="0.2">
      <c r="A164" s="1">
        <v>42186</v>
      </c>
      <c r="B164" s="2">
        <f t="shared" si="25"/>
        <v>0</v>
      </c>
      <c r="C164">
        <f t="shared" si="23"/>
        <v>0</v>
      </c>
      <c r="D164">
        <f>ROUNDUP((B164*1.026),0)</f>
        <v>0</v>
      </c>
      <c r="E164">
        <f t="shared" si="16"/>
        <v>0</v>
      </c>
      <c r="G164">
        <f t="shared" si="27"/>
        <v>0</v>
      </c>
      <c r="H164">
        <f t="shared" si="24"/>
        <v>0</v>
      </c>
      <c r="I164">
        <f>ROUNDUP((G164*1.026),0)</f>
        <v>0</v>
      </c>
      <c r="J164">
        <f t="shared" si="20"/>
        <v>0</v>
      </c>
      <c r="L164">
        <f t="shared" si="19"/>
        <v>0</v>
      </c>
    </row>
    <row r="165" spans="1:14" x14ac:dyDescent="0.2">
      <c r="A165" s="1">
        <v>42217</v>
      </c>
      <c r="B165" s="2">
        <f t="shared" si="25"/>
        <v>0</v>
      </c>
      <c r="C165">
        <f t="shared" si="23"/>
        <v>0</v>
      </c>
      <c r="D165">
        <f t="shared" ref="D165:D166" si="43">ROUNDUP((B165*1.026),0)</f>
        <v>0</v>
      </c>
      <c r="E165">
        <f t="shared" si="16"/>
        <v>0</v>
      </c>
      <c r="G165">
        <f t="shared" si="27"/>
        <v>0</v>
      </c>
      <c r="H165">
        <f t="shared" si="24"/>
        <v>0</v>
      </c>
      <c r="I165">
        <f t="shared" ref="I165:I166" si="44">ROUNDUP((G165*1.026),0)</f>
        <v>0</v>
      </c>
      <c r="J165">
        <f t="shared" si="20"/>
        <v>0</v>
      </c>
      <c r="L165">
        <f t="shared" si="19"/>
        <v>0</v>
      </c>
    </row>
    <row r="166" spans="1:14" x14ac:dyDescent="0.2">
      <c r="A166" s="1">
        <v>42248</v>
      </c>
      <c r="B166" s="2">
        <f t="shared" si="25"/>
        <v>0</v>
      </c>
      <c r="C166">
        <f t="shared" si="23"/>
        <v>0</v>
      </c>
      <c r="D166">
        <f t="shared" si="43"/>
        <v>0</v>
      </c>
      <c r="E166">
        <f t="shared" si="16"/>
        <v>0</v>
      </c>
      <c r="G166">
        <f t="shared" si="27"/>
        <v>0</v>
      </c>
      <c r="H166">
        <f t="shared" si="24"/>
        <v>0</v>
      </c>
      <c r="I166">
        <f t="shared" si="44"/>
        <v>0</v>
      </c>
      <c r="J166">
        <f t="shared" si="20"/>
        <v>0</v>
      </c>
      <c r="L166">
        <f t="shared" si="19"/>
        <v>0</v>
      </c>
    </row>
    <row r="167" spans="1:14" x14ac:dyDescent="0.2">
      <c r="A167" s="1">
        <v>42278</v>
      </c>
      <c r="B167" s="2">
        <f t="shared" si="25"/>
        <v>0</v>
      </c>
      <c r="C167">
        <f t="shared" si="23"/>
        <v>0</v>
      </c>
      <c r="D167">
        <f>ROUNDUP((B167*1.079),0)</f>
        <v>0</v>
      </c>
      <c r="E167">
        <f t="shared" si="16"/>
        <v>0</v>
      </c>
      <c r="G167">
        <f t="shared" si="27"/>
        <v>0</v>
      </c>
      <c r="H167">
        <f t="shared" si="24"/>
        <v>0</v>
      </c>
      <c r="I167">
        <f>ROUNDUP((G167*1.079),0)</f>
        <v>0</v>
      </c>
      <c r="J167">
        <f t="shared" si="20"/>
        <v>0</v>
      </c>
      <c r="L167">
        <f t="shared" si="19"/>
        <v>0</v>
      </c>
    </row>
    <row r="168" spans="1:14" x14ac:dyDescent="0.2">
      <c r="A168" s="1">
        <v>42309</v>
      </c>
      <c r="B168" s="2">
        <f t="shared" si="25"/>
        <v>0</v>
      </c>
      <c r="C168">
        <f t="shared" si="23"/>
        <v>0</v>
      </c>
      <c r="D168">
        <f t="shared" ref="D168:D169" si="45">ROUNDUP((B168*1.079),0)</f>
        <v>0</v>
      </c>
      <c r="E168">
        <f t="shared" si="16"/>
        <v>0</v>
      </c>
      <c r="G168">
        <f t="shared" si="27"/>
        <v>0</v>
      </c>
      <c r="H168">
        <f t="shared" si="24"/>
        <v>0</v>
      </c>
      <c r="I168">
        <f t="shared" ref="I168:I169" si="46">ROUNDUP((G168*1.079),0)</f>
        <v>0</v>
      </c>
      <c r="J168">
        <f t="shared" si="20"/>
        <v>0</v>
      </c>
      <c r="L168">
        <f t="shared" si="19"/>
        <v>0</v>
      </c>
    </row>
    <row r="169" spans="1:14" x14ac:dyDescent="0.2">
      <c r="A169" s="1">
        <v>42339</v>
      </c>
      <c r="B169" s="2">
        <f t="shared" si="25"/>
        <v>0</v>
      </c>
      <c r="C169">
        <f t="shared" si="23"/>
        <v>0</v>
      </c>
      <c r="D169">
        <f t="shared" si="45"/>
        <v>0</v>
      </c>
      <c r="E169">
        <f t="shared" si="16"/>
        <v>0</v>
      </c>
      <c r="G169">
        <f t="shared" si="27"/>
        <v>0</v>
      </c>
      <c r="H169">
        <f t="shared" si="24"/>
        <v>0</v>
      </c>
      <c r="I169">
        <f t="shared" si="46"/>
        <v>0</v>
      </c>
      <c r="J169">
        <f t="shared" si="20"/>
        <v>0</v>
      </c>
      <c r="L169">
        <f t="shared" si="19"/>
        <v>0</v>
      </c>
    </row>
    <row r="170" spans="1:14" x14ac:dyDescent="0.2">
      <c r="A170" s="1">
        <v>42370</v>
      </c>
      <c r="B170" s="2">
        <f t="shared" si="25"/>
        <v>0</v>
      </c>
      <c r="C170">
        <f t="shared" si="23"/>
        <v>0</v>
      </c>
      <c r="D170">
        <f>ROUNDUP((B170*1.124),0)</f>
        <v>0</v>
      </c>
      <c r="E170">
        <f t="shared" si="16"/>
        <v>0</v>
      </c>
      <c r="G170">
        <f t="shared" si="27"/>
        <v>0</v>
      </c>
      <c r="H170">
        <f t="shared" si="24"/>
        <v>0</v>
      </c>
      <c r="I170">
        <f>ROUNDUP((G170*1.124),0)</f>
        <v>0</v>
      </c>
      <c r="J170">
        <f t="shared" si="20"/>
        <v>0</v>
      </c>
      <c r="L170">
        <f t="shared" si="19"/>
        <v>0</v>
      </c>
    </row>
    <row r="171" spans="1:14" x14ac:dyDescent="0.2">
      <c r="A171" s="1">
        <v>42401</v>
      </c>
      <c r="B171" s="2">
        <f t="shared" si="25"/>
        <v>0</v>
      </c>
      <c r="C171">
        <f t="shared" si="23"/>
        <v>0</v>
      </c>
      <c r="D171">
        <f t="shared" ref="D171:D175" si="47">ROUNDUP((B171*1.124),0)</f>
        <v>0</v>
      </c>
      <c r="E171">
        <f t="shared" si="16"/>
        <v>0</v>
      </c>
      <c r="G171">
        <f t="shared" si="27"/>
        <v>0</v>
      </c>
      <c r="H171">
        <f t="shared" si="24"/>
        <v>0</v>
      </c>
      <c r="I171">
        <f t="shared" ref="I171:I175" si="48">ROUNDUP((G171*1.124),0)</f>
        <v>0</v>
      </c>
      <c r="J171">
        <f t="shared" si="20"/>
        <v>0</v>
      </c>
      <c r="L171">
        <f t="shared" si="19"/>
        <v>0</v>
      </c>
      <c r="N171" s="35">
        <f>SUM(L160:L171)</f>
        <v>0</v>
      </c>
    </row>
    <row r="172" spans="1:14" x14ac:dyDescent="0.2">
      <c r="A172" s="1">
        <v>42430</v>
      </c>
      <c r="B172" s="2">
        <f t="shared" si="25"/>
        <v>0</v>
      </c>
      <c r="C172">
        <f t="shared" si="23"/>
        <v>0</v>
      </c>
      <c r="D172">
        <f t="shared" si="47"/>
        <v>0</v>
      </c>
      <c r="E172">
        <f t="shared" si="16"/>
        <v>0</v>
      </c>
      <c r="G172">
        <f t="shared" si="27"/>
        <v>0</v>
      </c>
      <c r="H172">
        <f t="shared" si="24"/>
        <v>0</v>
      </c>
      <c r="I172">
        <f t="shared" si="48"/>
        <v>0</v>
      </c>
      <c r="J172">
        <f t="shared" si="20"/>
        <v>0</v>
      </c>
      <c r="L172">
        <f t="shared" si="19"/>
        <v>0</v>
      </c>
    </row>
    <row r="173" spans="1:14" x14ac:dyDescent="0.2">
      <c r="A173" s="1">
        <v>42461</v>
      </c>
      <c r="B173" s="2">
        <f t="shared" si="25"/>
        <v>0</v>
      </c>
      <c r="C173">
        <f t="shared" si="23"/>
        <v>0</v>
      </c>
      <c r="D173">
        <f t="shared" si="47"/>
        <v>0</v>
      </c>
      <c r="E173">
        <f t="shared" si="16"/>
        <v>0</v>
      </c>
      <c r="G173">
        <f t="shared" si="27"/>
        <v>0</v>
      </c>
      <c r="H173">
        <f t="shared" si="24"/>
        <v>0</v>
      </c>
      <c r="I173">
        <f t="shared" si="48"/>
        <v>0</v>
      </c>
      <c r="J173">
        <f t="shared" si="20"/>
        <v>0</v>
      </c>
      <c r="L173">
        <f t="shared" si="19"/>
        <v>0</v>
      </c>
    </row>
    <row r="174" spans="1:14" x14ac:dyDescent="0.2">
      <c r="A174" s="1">
        <v>42491</v>
      </c>
      <c r="B174" s="2">
        <f t="shared" si="25"/>
        <v>0</v>
      </c>
      <c r="C174">
        <f t="shared" si="23"/>
        <v>0</v>
      </c>
      <c r="D174">
        <f t="shared" si="47"/>
        <v>0</v>
      </c>
      <c r="E174">
        <f t="shared" si="16"/>
        <v>0</v>
      </c>
      <c r="G174">
        <f t="shared" si="27"/>
        <v>0</v>
      </c>
      <c r="H174">
        <f t="shared" si="24"/>
        <v>0</v>
      </c>
      <c r="I174">
        <f t="shared" si="48"/>
        <v>0</v>
      </c>
      <c r="J174">
        <f t="shared" si="20"/>
        <v>0</v>
      </c>
      <c r="L174">
        <f t="shared" si="19"/>
        <v>0</v>
      </c>
    </row>
    <row r="175" spans="1:14" x14ac:dyDescent="0.2">
      <c r="A175" s="1">
        <v>42522</v>
      </c>
      <c r="B175" s="2">
        <f t="shared" si="25"/>
        <v>0</v>
      </c>
      <c r="C175">
        <f t="shared" si="23"/>
        <v>0</v>
      </c>
      <c r="D175">
        <f t="shared" si="47"/>
        <v>0</v>
      </c>
      <c r="E175">
        <f t="shared" si="16"/>
        <v>0</v>
      </c>
      <c r="G175">
        <f t="shared" si="27"/>
        <v>0</v>
      </c>
      <c r="H175">
        <f t="shared" si="24"/>
        <v>0</v>
      </c>
      <c r="I175">
        <f t="shared" si="48"/>
        <v>0</v>
      </c>
      <c r="J175">
        <f t="shared" si="20"/>
        <v>0</v>
      </c>
      <c r="L175">
        <f t="shared" si="19"/>
        <v>0</v>
      </c>
    </row>
    <row r="176" spans="1:14" x14ac:dyDescent="0.2">
      <c r="A176" s="1">
        <v>42552</v>
      </c>
      <c r="B176" s="2">
        <f t="shared" si="25"/>
        <v>0</v>
      </c>
      <c r="C176">
        <f t="shared" si="23"/>
        <v>0</v>
      </c>
      <c r="D176">
        <f>ROUNDUP((B176*1.148),0)</f>
        <v>0</v>
      </c>
      <c r="E176">
        <f t="shared" si="16"/>
        <v>0</v>
      </c>
      <c r="G176">
        <f t="shared" si="27"/>
        <v>0</v>
      </c>
      <c r="H176">
        <f t="shared" si="24"/>
        <v>0</v>
      </c>
      <c r="I176">
        <f>ROUNDUP((G176*1.148),0)</f>
        <v>0</v>
      </c>
      <c r="J176">
        <f t="shared" si="20"/>
        <v>0</v>
      </c>
      <c r="L176">
        <f t="shared" si="19"/>
        <v>0</v>
      </c>
    </row>
    <row r="177" spans="1:15" x14ac:dyDescent="0.2">
      <c r="A177" s="1">
        <v>42583</v>
      </c>
      <c r="B177" s="2">
        <f t="shared" si="25"/>
        <v>0</v>
      </c>
      <c r="C177">
        <f t="shared" si="23"/>
        <v>0</v>
      </c>
      <c r="D177">
        <f t="shared" ref="D177:D178" si="49">ROUNDUP((B177*1.148),0)</f>
        <v>0</v>
      </c>
      <c r="E177">
        <f t="shared" si="16"/>
        <v>0</v>
      </c>
      <c r="G177">
        <f t="shared" si="27"/>
        <v>0</v>
      </c>
      <c r="H177">
        <f t="shared" si="24"/>
        <v>0</v>
      </c>
      <c r="I177">
        <f t="shared" ref="I177:I178" si="50">ROUNDUP((G177*1.148),0)</f>
        <v>0</v>
      </c>
      <c r="J177">
        <f t="shared" si="20"/>
        <v>0</v>
      </c>
      <c r="L177">
        <f t="shared" si="19"/>
        <v>0</v>
      </c>
    </row>
    <row r="178" spans="1:15" x14ac:dyDescent="0.2">
      <c r="A178" s="1">
        <v>42614</v>
      </c>
      <c r="B178" s="2">
        <f t="shared" si="25"/>
        <v>0</v>
      </c>
      <c r="C178">
        <f t="shared" si="23"/>
        <v>0</v>
      </c>
      <c r="D178">
        <f t="shared" si="49"/>
        <v>0</v>
      </c>
      <c r="E178">
        <f t="shared" si="16"/>
        <v>0</v>
      </c>
      <c r="G178">
        <f t="shared" si="27"/>
        <v>0</v>
      </c>
      <c r="H178">
        <f t="shared" si="24"/>
        <v>0</v>
      </c>
      <c r="I178">
        <f t="shared" si="50"/>
        <v>0</v>
      </c>
      <c r="J178">
        <f t="shared" si="20"/>
        <v>0</v>
      </c>
      <c r="L178">
        <f t="shared" si="19"/>
        <v>0</v>
      </c>
      <c r="N178" s="35">
        <f>SUM(L172:L178)</f>
        <v>0</v>
      </c>
    </row>
    <row r="179" spans="1:15" x14ac:dyDescent="0.2">
      <c r="A179" s="1">
        <v>42644</v>
      </c>
    </row>
    <row r="180" spans="1:15" x14ac:dyDescent="0.2">
      <c r="A180" s="1">
        <v>42675</v>
      </c>
    </row>
    <row r="181" spans="1:15" x14ac:dyDescent="0.2">
      <c r="A181" s="1">
        <v>42705</v>
      </c>
    </row>
    <row r="190" spans="1:15" ht="18" x14ac:dyDescent="0.25">
      <c r="E190" s="38" t="s">
        <v>72</v>
      </c>
      <c r="H190" s="38"/>
      <c r="O190" s="39">
        <f>$S$137</f>
        <v>0</v>
      </c>
    </row>
    <row r="192" spans="1:15" ht="20.25" x14ac:dyDescent="0.3">
      <c r="E192" s="42" t="s">
        <v>73</v>
      </c>
      <c r="H192" s="42"/>
      <c r="O192" s="41">
        <f>$S$178</f>
        <v>0</v>
      </c>
    </row>
    <row r="200" spans="1:13" x14ac:dyDescent="0.2">
      <c r="B200" s="2"/>
      <c r="F200" s="2"/>
      <c r="K200" s="2"/>
    </row>
    <row r="202" spans="1:13" x14ac:dyDescent="0.2">
      <c r="F202" s="10"/>
      <c r="M202" s="8"/>
    </row>
    <row r="203" spans="1:13" x14ac:dyDescent="0.2">
      <c r="A203" s="2"/>
      <c r="F203" s="12"/>
      <c r="M203" s="13"/>
    </row>
    <row r="204" spans="1:13" x14ac:dyDescent="0.2">
      <c r="A204" s="2"/>
      <c r="F204" s="12"/>
      <c r="M204" s="13"/>
    </row>
    <row r="205" spans="1:13" x14ac:dyDescent="0.2">
      <c r="A205" s="2"/>
      <c r="F205" s="12"/>
      <c r="M205" s="13"/>
    </row>
    <row r="206" spans="1:13" x14ac:dyDescent="0.2">
      <c r="A206" s="2"/>
      <c r="F206" s="12"/>
      <c r="M206" s="13"/>
    </row>
    <row r="207" spans="1:13" x14ac:dyDescent="0.2">
      <c r="A207" s="2"/>
      <c r="F207" s="12"/>
      <c r="M207" s="13"/>
    </row>
    <row r="208" spans="1:13" x14ac:dyDescent="0.2">
      <c r="A208" s="2"/>
      <c r="F208" s="12"/>
      <c r="M208" s="13"/>
    </row>
    <row r="209" spans="2:13" x14ac:dyDescent="0.2">
      <c r="F209" s="12"/>
      <c r="M209" s="13"/>
    </row>
    <row r="210" spans="2:13" x14ac:dyDescent="0.2">
      <c r="F210" s="12"/>
      <c r="M210" s="13"/>
    </row>
    <row r="211" spans="2:13" x14ac:dyDescent="0.2">
      <c r="F211" s="12"/>
      <c r="M211" s="13"/>
    </row>
    <row r="212" spans="2:13" x14ac:dyDescent="0.2">
      <c r="F212" s="12"/>
      <c r="M212" s="13"/>
    </row>
    <row r="213" spans="2:13" x14ac:dyDescent="0.2">
      <c r="F213" s="12"/>
      <c r="M213" s="13"/>
    </row>
    <row r="214" spans="2:13" x14ac:dyDescent="0.2">
      <c r="F214" s="12"/>
      <c r="M214" s="13"/>
    </row>
    <row r="215" spans="2:13" x14ac:dyDescent="0.2">
      <c r="F215" s="12"/>
      <c r="M215" s="13"/>
    </row>
    <row r="218" spans="2:13" x14ac:dyDescent="0.2">
      <c r="E218" s="14"/>
    </row>
    <row r="221" spans="2:13" x14ac:dyDescent="0.2">
      <c r="B221" s="2"/>
      <c r="F221" s="2"/>
      <c r="L221" s="2"/>
    </row>
    <row r="223" spans="2:13" x14ac:dyDescent="0.2">
      <c r="F223" s="10"/>
      <c r="M223" s="8"/>
    </row>
    <row r="224" spans="2:13" x14ac:dyDescent="0.2">
      <c r="F224" s="12"/>
      <c r="M224" s="13"/>
    </row>
    <row r="225" spans="1:13" x14ac:dyDescent="0.2">
      <c r="A225" s="2"/>
      <c r="F225" s="12"/>
      <c r="M225" s="13"/>
    </row>
    <row r="226" spans="1:13" x14ac:dyDescent="0.2">
      <c r="A226" s="2"/>
      <c r="F226" s="12"/>
      <c r="M226" s="13"/>
    </row>
    <row r="227" spans="1:13" x14ac:dyDescent="0.2">
      <c r="A227" s="2"/>
      <c r="F227" s="12"/>
      <c r="M227" s="13"/>
    </row>
    <row r="228" spans="1:13" x14ac:dyDescent="0.2">
      <c r="A228" s="2"/>
      <c r="F228" s="12"/>
      <c r="M228" s="13"/>
    </row>
    <row r="229" spans="1:13" x14ac:dyDescent="0.2">
      <c r="A229" s="2"/>
      <c r="F229" s="12"/>
      <c r="M229" s="13"/>
    </row>
    <row r="230" spans="1:13" x14ac:dyDescent="0.2">
      <c r="A230" s="2"/>
      <c r="F230" s="12"/>
      <c r="M230" s="13"/>
    </row>
    <row r="231" spans="1:13" x14ac:dyDescent="0.2">
      <c r="F231" s="12"/>
      <c r="M231" s="13"/>
    </row>
    <row r="232" spans="1:13" x14ac:dyDescent="0.2">
      <c r="F232" s="12"/>
      <c r="M232" s="13"/>
    </row>
    <row r="233" spans="1:13" x14ac:dyDescent="0.2">
      <c r="F233" s="12"/>
      <c r="M233" s="13"/>
    </row>
    <row r="234" spans="1:13" x14ac:dyDescent="0.2">
      <c r="F234" s="12"/>
      <c r="M234" s="13"/>
    </row>
    <row r="235" spans="1:13" x14ac:dyDescent="0.2">
      <c r="F235" s="12"/>
      <c r="M235" s="13"/>
    </row>
    <row r="236" spans="1:13" x14ac:dyDescent="0.2">
      <c r="F236" s="12"/>
      <c r="M236" s="13"/>
    </row>
    <row r="65474" spans="5:6" x14ac:dyDescent="0.2">
      <c r="F65474">
        <v>17600</v>
      </c>
    </row>
    <row r="65475" spans="5:6" x14ac:dyDescent="0.2">
      <c r="E65475" s="21">
        <v>40822</v>
      </c>
      <c r="F65475">
        <v>18000</v>
      </c>
    </row>
    <row r="65476" spans="5:6" x14ac:dyDescent="0.2">
      <c r="E65476" t="s">
        <v>11</v>
      </c>
      <c r="F65476">
        <f>18000*1.688*1.3</f>
        <v>39499.200000000004</v>
      </c>
    </row>
    <row r="65477" spans="5:6" x14ac:dyDescent="0.2">
      <c r="F65477">
        <v>39500</v>
      </c>
    </row>
    <row r="65480" spans="5:6" x14ac:dyDescent="0.2">
      <c r="F65480">
        <f>ROUND((39500*0.472),0)</f>
        <v>18644</v>
      </c>
    </row>
    <row r="65481" spans="5:6" x14ac:dyDescent="0.2">
      <c r="F65481">
        <f>39500+18644</f>
        <v>58144</v>
      </c>
    </row>
    <row r="65482" spans="5:6" x14ac:dyDescent="0.2">
      <c r="F65482">
        <f>30500*0.3</f>
        <v>9150</v>
      </c>
    </row>
    <row r="65483" spans="5:6" x14ac:dyDescent="0.2">
      <c r="F65483">
        <f>39500*0.04</f>
        <v>1580</v>
      </c>
    </row>
    <row r="65484" spans="5:6" x14ac:dyDescent="0.2">
      <c r="F65484">
        <v>1500</v>
      </c>
    </row>
  </sheetData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2"/>
  <sheetViews>
    <sheetView tabSelected="1" topLeftCell="A301" zoomScaleNormal="100" workbookViewId="0">
      <selection activeCell="N171" sqref="N171"/>
    </sheetView>
  </sheetViews>
  <sheetFormatPr defaultRowHeight="12.75" x14ac:dyDescent="0.2"/>
  <cols>
    <col min="1" max="23" width="10.7109375" customWidth="1"/>
  </cols>
  <sheetData>
    <row r="1" spans="1:16" ht="20.25" x14ac:dyDescent="0.25">
      <c r="A1" s="77" t="s">
        <v>129</v>
      </c>
      <c r="B1" s="4" t="s">
        <v>79</v>
      </c>
      <c r="P1" s="49" t="s">
        <v>96</v>
      </c>
    </row>
    <row r="2" spans="1:16" ht="18" x14ac:dyDescent="0.25">
      <c r="B2" s="4"/>
      <c r="D2" s="19" t="s">
        <v>21</v>
      </c>
      <c r="P2" s="62" t="s">
        <v>97</v>
      </c>
    </row>
    <row r="4" spans="1:16" ht="15.75" x14ac:dyDescent="0.25">
      <c r="B4" s="3" t="s">
        <v>5</v>
      </c>
      <c r="M4" s="46" t="s">
        <v>14</v>
      </c>
      <c r="O4" s="51" t="s">
        <v>27</v>
      </c>
    </row>
    <row r="5" spans="1:16" x14ac:dyDescent="0.2">
      <c r="O5" s="48"/>
    </row>
    <row r="6" spans="1:16" ht="15.75" x14ac:dyDescent="0.25">
      <c r="B6" s="3" t="s">
        <v>22</v>
      </c>
      <c r="F6" s="33">
        <v>1000</v>
      </c>
      <c r="L6" s="44" t="s">
        <v>28</v>
      </c>
      <c r="M6" s="44">
        <f>F6</f>
        <v>1000</v>
      </c>
      <c r="O6" s="48">
        <f>F6</f>
        <v>1000</v>
      </c>
    </row>
    <row r="7" spans="1:16" x14ac:dyDescent="0.2">
      <c r="L7" s="44" t="s">
        <v>10</v>
      </c>
      <c r="M7" s="44">
        <f>ROUND((M6*0.688),0)</f>
        <v>688</v>
      </c>
      <c r="O7" s="48">
        <f>ROUND((O6*0.782),0)</f>
        <v>782</v>
      </c>
    </row>
    <row r="8" spans="1:16" x14ac:dyDescent="0.2">
      <c r="B8" s="2" t="s">
        <v>23</v>
      </c>
      <c r="F8" s="43">
        <f>M10</f>
        <v>2200</v>
      </c>
      <c r="L8" s="44" t="s">
        <v>29</v>
      </c>
      <c r="M8" s="44">
        <f>M6+M7</f>
        <v>1688</v>
      </c>
      <c r="O8" s="48">
        <f>O6+O7</f>
        <v>1782</v>
      </c>
    </row>
    <row r="9" spans="1:16" x14ac:dyDescent="0.2">
      <c r="L9" s="44" t="s">
        <v>30</v>
      </c>
      <c r="M9" s="44">
        <f>M8*0.3</f>
        <v>506.4</v>
      </c>
      <c r="O9" s="48">
        <f>O8*0.3</f>
        <v>534.6</v>
      </c>
    </row>
    <row r="10" spans="1:16" x14ac:dyDescent="0.2">
      <c r="B10" s="2" t="s">
        <v>24</v>
      </c>
      <c r="F10" s="49">
        <f>O10</f>
        <v>2320</v>
      </c>
      <c r="L10" s="44" t="s">
        <v>31</v>
      </c>
      <c r="M10" s="43">
        <f>ROUNDUP((M8+M9),-1)</f>
        <v>2200</v>
      </c>
      <c r="O10" s="49">
        <f>ROUNDUP((O8+O9),-1)</f>
        <v>2320</v>
      </c>
    </row>
    <row r="11" spans="1:16" ht="18" x14ac:dyDescent="0.25">
      <c r="B11" s="4"/>
    </row>
    <row r="12" spans="1:16" ht="15.75" x14ac:dyDescent="0.25">
      <c r="B12" s="50" t="s">
        <v>46</v>
      </c>
      <c r="D12" s="19"/>
      <c r="F12" s="44">
        <v>0</v>
      </c>
      <c r="H12" s="3" t="s">
        <v>119</v>
      </c>
      <c r="J12">
        <v>0</v>
      </c>
      <c r="K12" s="33"/>
      <c r="N12" s="15"/>
      <c r="O12" s="14"/>
    </row>
    <row r="13" spans="1:16" ht="15.75" x14ac:dyDescent="0.25">
      <c r="B13" s="2"/>
      <c r="D13" s="19"/>
      <c r="F13" s="32"/>
      <c r="H13" s="47"/>
      <c r="K13" s="49"/>
      <c r="N13" s="15"/>
      <c r="O13" s="14"/>
    </row>
    <row r="14" spans="1:16" ht="15.75" x14ac:dyDescent="0.25">
      <c r="B14" s="3" t="s">
        <v>47</v>
      </c>
      <c r="F14" s="48">
        <v>0</v>
      </c>
      <c r="H14" s="3" t="s">
        <v>120</v>
      </c>
      <c r="J14" s="75">
        <v>0</v>
      </c>
      <c r="M14" s="46" t="s">
        <v>14</v>
      </c>
      <c r="O14" s="51" t="s">
        <v>27</v>
      </c>
    </row>
    <row r="15" spans="1:16" ht="15.75" x14ac:dyDescent="0.25">
      <c r="B15" s="3"/>
      <c r="H15" s="3"/>
      <c r="M15" s="45"/>
      <c r="O15" s="46"/>
    </row>
    <row r="16" spans="1:16" ht="15.75" x14ac:dyDescent="0.25">
      <c r="B16" s="3" t="s">
        <v>25</v>
      </c>
      <c r="F16" s="44">
        <f>M16</f>
        <v>0</v>
      </c>
      <c r="H16" s="38"/>
      <c r="J16" s="44"/>
      <c r="K16" s="33"/>
      <c r="L16" s="44" t="s">
        <v>32</v>
      </c>
      <c r="M16" s="44">
        <f>ROUNDUP((F12/2),0)</f>
        <v>0</v>
      </c>
      <c r="O16" s="48">
        <f>ROUNDUP((F14/2),0)</f>
        <v>0</v>
      </c>
    </row>
    <row r="17" spans="1:20" ht="15.75" x14ac:dyDescent="0.25">
      <c r="B17" s="3"/>
      <c r="E17" s="16"/>
      <c r="F17" s="27"/>
      <c r="H17" s="3"/>
      <c r="K17" s="18"/>
      <c r="L17" s="44" t="s">
        <v>10</v>
      </c>
      <c r="M17" s="44">
        <f>ROUNDUP((M16*0.688),0)</f>
        <v>0</v>
      </c>
      <c r="O17" s="48">
        <f>ROUNDUP((O16*0.782),0)</f>
        <v>0</v>
      </c>
    </row>
    <row r="18" spans="1:20" ht="15.75" x14ac:dyDescent="0.25">
      <c r="B18" s="3" t="s">
        <v>26</v>
      </c>
      <c r="F18" s="48">
        <f>O16</f>
        <v>0</v>
      </c>
      <c r="H18" s="3"/>
      <c r="L18" s="44" t="s">
        <v>33</v>
      </c>
      <c r="M18" s="44">
        <f>M16+M17</f>
        <v>0</v>
      </c>
      <c r="N18" s="10"/>
      <c r="O18" s="48">
        <f>O16+O17</f>
        <v>0</v>
      </c>
    </row>
    <row r="19" spans="1:20" ht="18" x14ac:dyDescent="0.25">
      <c r="B19" s="3"/>
      <c r="E19" s="17"/>
      <c r="F19" s="23"/>
      <c r="H19" s="3"/>
      <c r="L19" s="44" t="s">
        <v>30</v>
      </c>
      <c r="M19" s="44">
        <f>ROUNDUP((M18*0.3),0)</f>
        <v>0</v>
      </c>
      <c r="O19" s="48">
        <f>ROUNDUP((O18*0.3),0)</f>
        <v>0</v>
      </c>
      <c r="S19" s="53"/>
      <c r="T19" s="53"/>
    </row>
    <row r="20" spans="1:20" ht="15.75" x14ac:dyDescent="0.25">
      <c r="B20" s="38" t="s">
        <v>7</v>
      </c>
      <c r="F20" s="33">
        <f>INT(F16*0.4)</f>
        <v>0</v>
      </c>
      <c r="H20" s="3"/>
      <c r="L20" s="44" t="s">
        <v>31</v>
      </c>
      <c r="M20" s="44">
        <f>ROUNDUP((M18+M19),0)</f>
        <v>0</v>
      </c>
      <c r="O20" s="48">
        <f>ROUNDUP((O18+O19),0)</f>
        <v>0</v>
      </c>
    </row>
    <row r="21" spans="1:20" ht="18" x14ac:dyDescent="0.25">
      <c r="A21" s="4" t="s">
        <v>8</v>
      </c>
      <c r="H21" s="3"/>
      <c r="L21" s="9"/>
    </row>
    <row r="22" spans="1:20" ht="15.75" x14ac:dyDescent="0.25">
      <c r="A22" s="6" t="s">
        <v>13</v>
      </c>
      <c r="B22" s="33" t="s">
        <v>34</v>
      </c>
      <c r="H22" s="3"/>
      <c r="L22" s="67"/>
      <c r="M22" s="68" t="s">
        <v>100</v>
      </c>
      <c r="N22" s="69"/>
      <c r="O22" s="70"/>
      <c r="P22" s="67"/>
      <c r="Q22" s="67"/>
      <c r="R22" s="67"/>
      <c r="S22" s="67"/>
      <c r="T22" s="67"/>
    </row>
    <row r="23" spans="1:20" ht="15.75" x14ac:dyDescent="0.25">
      <c r="A23" s="6" t="s">
        <v>134</v>
      </c>
      <c r="B23" s="43" t="s">
        <v>35</v>
      </c>
      <c r="H23" s="3"/>
      <c r="L23" s="67"/>
      <c r="M23" s="67"/>
      <c r="N23" s="69"/>
      <c r="O23" s="70"/>
      <c r="P23" s="67"/>
      <c r="Q23" s="67"/>
      <c r="R23" s="67">
        <v>0</v>
      </c>
      <c r="S23" s="67"/>
      <c r="T23" s="67"/>
    </row>
    <row r="24" spans="1:20" ht="15.75" x14ac:dyDescent="0.25">
      <c r="A24" s="6"/>
      <c r="B24" s="49" t="s">
        <v>36</v>
      </c>
      <c r="H24" s="3"/>
      <c r="L24" s="71" t="s">
        <v>101</v>
      </c>
      <c r="M24" s="71"/>
      <c r="N24" s="69"/>
      <c r="O24" s="70"/>
      <c r="P24" s="67"/>
      <c r="Q24" s="67"/>
      <c r="R24" s="72">
        <f>ROUNDUP((R23*1.03),-1)</f>
        <v>0</v>
      </c>
      <c r="S24" s="67"/>
      <c r="T24" s="67"/>
    </row>
    <row r="25" spans="1:20" ht="15.75" x14ac:dyDescent="0.25">
      <c r="A25" s="6"/>
      <c r="B25" s="2" t="s">
        <v>60</v>
      </c>
      <c r="H25" s="3"/>
      <c r="L25" s="67"/>
      <c r="M25" s="67"/>
      <c r="N25" s="69"/>
      <c r="O25" s="70"/>
      <c r="P25" s="67"/>
      <c r="Q25" s="67"/>
      <c r="R25" s="67"/>
      <c r="S25" s="67"/>
      <c r="T25" s="67">
        <v>0</v>
      </c>
    </row>
    <row r="26" spans="1:20" ht="15.75" x14ac:dyDescent="0.25">
      <c r="A26" s="6"/>
      <c r="B26" s="2" t="s">
        <v>59</v>
      </c>
      <c r="H26" s="3"/>
      <c r="L26" s="73" t="s">
        <v>102</v>
      </c>
      <c r="M26" s="73"/>
      <c r="N26" s="69"/>
      <c r="O26" s="70"/>
      <c r="P26" s="67"/>
      <c r="Q26" s="67"/>
      <c r="R26" s="67"/>
      <c r="S26" s="67"/>
      <c r="T26" s="73">
        <f>ROUNDUP((ROUNDUP((T25*1.03),-1)*1.03),-1)</f>
        <v>0</v>
      </c>
    </row>
    <row r="27" spans="1:20" ht="15.75" x14ac:dyDescent="0.25">
      <c r="A27" s="6"/>
      <c r="B27" s="2"/>
      <c r="H27" s="3"/>
      <c r="K27" s="52"/>
      <c r="M27" s="53"/>
      <c r="N27" s="2"/>
      <c r="O27" s="53"/>
      <c r="P27" s="53"/>
      <c r="R27" s="53"/>
      <c r="S27" s="53"/>
      <c r="T27" s="53"/>
    </row>
    <row r="28" spans="1:20" ht="15.75" x14ac:dyDescent="0.25">
      <c r="A28" s="6" t="s">
        <v>37</v>
      </c>
      <c r="B28" s="25" t="s">
        <v>103</v>
      </c>
      <c r="H28" s="3"/>
      <c r="J28" s="52" t="s">
        <v>104</v>
      </c>
      <c r="N28" s="2"/>
      <c r="O28" s="9"/>
    </row>
    <row r="29" spans="1:20" ht="15.75" x14ac:dyDescent="0.25">
      <c r="A29" s="6"/>
      <c r="B29" s="2" t="s">
        <v>105</v>
      </c>
      <c r="H29" s="3"/>
      <c r="N29" s="2"/>
      <c r="O29" s="9"/>
    </row>
    <row r="30" spans="1:20" ht="15.75" x14ac:dyDescent="0.25">
      <c r="A30" s="6"/>
      <c r="B30" s="2" t="s">
        <v>106</v>
      </c>
      <c r="H30" s="3"/>
      <c r="N30" s="2"/>
      <c r="O30" s="9"/>
    </row>
    <row r="31" spans="1:20" ht="15.75" x14ac:dyDescent="0.25">
      <c r="A31" s="6"/>
      <c r="B31" s="2" t="s">
        <v>112</v>
      </c>
      <c r="H31" s="3"/>
      <c r="N31" s="2"/>
      <c r="O31" s="9"/>
    </row>
    <row r="32" spans="1:20" ht="15.75" x14ac:dyDescent="0.25">
      <c r="A32" s="6"/>
      <c r="B32" s="2"/>
      <c r="H32" s="3"/>
      <c r="N32" s="2"/>
      <c r="O32" s="9"/>
    </row>
    <row r="33" spans="1:20" ht="15.75" x14ac:dyDescent="0.25">
      <c r="A33" s="6" t="s">
        <v>45</v>
      </c>
      <c r="B33" s="2" t="s">
        <v>65</v>
      </c>
      <c r="H33" s="3"/>
      <c r="N33" s="2"/>
      <c r="O33" s="9"/>
    </row>
    <row r="34" spans="1:20" ht="15.75" x14ac:dyDescent="0.25">
      <c r="A34" s="6"/>
      <c r="B34" s="2"/>
      <c r="H34" s="3"/>
      <c r="N34" s="2"/>
      <c r="O34" s="9"/>
    </row>
    <row r="35" spans="1:20" ht="15.75" x14ac:dyDescent="0.25">
      <c r="A35" s="6"/>
      <c r="B35" s="45" t="s">
        <v>113</v>
      </c>
      <c r="H35" s="3"/>
      <c r="N35" s="2"/>
      <c r="O35" s="9"/>
    </row>
    <row r="36" spans="1:20" ht="15.75" x14ac:dyDescent="0.25">
      <c r="A36" s="45" t="s">
        <v>38</v>
      </c>
      <c r="B36" s="60" t="s">
        <v>88</v>
      </c>
      <c r="H36" s="3"/>
      <c r="J36" s="33" t="s">
        <v>114</v>
      </c>
      <c r="N36" s="2"/>
      <c r="O36" s="9"/>
    </row>
    <row r="37" spans="1:20" ht="15.75" x14ac:dyDescent="0.25">
      <c r="A37" s="6" t="s">
        <v>111</v>
      </c>
      <c r="B37" s="54" t="s">
        <v>135</v>
      </c>
      <c r="H37" s="3"/>
      <c r="N37" s="2"/>
      <c r="O37" s="9"/>
    </row>
    <row r="38" spans="1:20" ht="15.75" x14ac:dyDescent="0.25">
      <c r="A38" s="6"/>
      <c r="B38" s="33"/>
      <c r="H38" s="3"/>
      <c r="N38" s="2"/>
      <c r="O38" s="9"/>
    </row>
    <row r="39" spans="1:20" ht="15.75" x14ac:dyDescent="0.25">
      <c r="A39" s="6" t="s">
        <v>49</v>
      </c>
      <c r="B39" s="2" t="s">
        <v>121</v>
      </c>
      <c r="H39" s="3"/>
      <c r="N39" s="2"/>
      <c r="O39" s="9"/>
    </row>
    <row r="40" spans="1:20" ht="15.75" x14ac:dyDescent="0.25">
      <c r="A40" s="6"/>
      <c r="B40" s="2" t="s">
        <v>122</v>
      </c>
      <c r="H40" s="3"/>
      <c r="N40" s="2"/>
      <c r="O40" s="9"/>
    </row>
    <row r="41" spans="1:20" ht="15.75" x14ac:dyDescent="0.25">
      <c r="A41" s="6" t="s">
        <v>56</v>
      </c>
      <c r="B41" s="33" t="s">
        <v>136</v>
      </c>
      <c r="H41" s="3"/>
    </row>
    <row r="42" spans="1:20" ht="15.75" x14ac:dyDescent="0.25">
      <c r="B42" s="8" t="s">
        <v>137</v>
      </c>
      <c r="H42" s="64" t="s">
        <v>110</v>
      </c>
      <c r="I42" s="17"/>
      <c r="L42" s="11"/>
    </row>
    <row r="43" spans="1:20" ht="15.75" x14ac:dyDescent="0.25">
      <c r="A43" s="2"/>
      <c r="B43" s="8"/>
      <c r="H43" s="3"/>
      <c r="I43" s="17"/>
      <c r="L43" s="11"/>
    </row>
    <row r="44" spans="1:20" ht="15.75" x14ac:dyDescent="0.25">
      <c r="A44" s="6" t="s">
        <v>111</v>
      </c>
      <c r="B44" s="17" t="s">
        <v>55</v>
      </c>
      <c r="H44" s="3"/>
      <c r="I44" s="17"/>
      <c r="L44" s="56"/>
      <c r="M44" s="80"/>
      <c r="N44" s="55"/>
      <c r="O44" s="81"/>
      <c r="P44" s="56"/>
      <c r="Q44" s="56"/>
      <c r="R44" s="56"/>
      <c r="S44" s="56"/>
      <c r="T44" s="56"/>
    </row>
    <row r="45" spans="1:20" ht="15.75" x14ac:dyDescent="0.25">
      <c r="A45" s="6"/>
      <c r="B45" s="47" t="s">
        <v>68</v>
      </c>
      <c r="C45" s="12"/>
      <c r="D45" s="12"/>
      <c r="E45" s="12"/>
      <c r="F45" s="12"/>
      <c r="H45" s="9"/>
      <c r="I45" s="17"/>
      <c r="J45" s="9"/>
      <c r="L45" s="56"/>
      <c r="M45" s="56"/>
      <c r="N45" s="55"/>
      <c r="O45" s="81"/>
      <c r="P45" s="56"/>
      <c r="Q45" s="56"/>
      <c r="R45" s="56"/>
      <c r="S45" s="56"/>
      <c r="T45" s="56"/>
    </row>
    <row r="46" spans="1:20" ht="15.75" x14ac:dyDescent="0.25">
      <c r="A46" s="6"/>
      <c r="B46" s="17"/>
      <c r="C46" s="12"/>
      <c r="D46" s="12"/>
      <c r="E46" s="12"/>
      <c r="F46" s="12"/>
      <c r="H46" s="9"/>
      <c r="I46" s="17"/>
      <c r="J46" s="9"/>
      <c r="L46" s="82"/>
      <c r="M46" s="82"/>
      <c r="N46" s="55"/>
      <c r="O46" s="81"/>
      <c r="P46" s="56"/>
      <c r="Q46" s="56"/>
      <c r="R46" s="83"/>
      <c r="S46" s="56"/>
      <c r="T46" s="56"/>
    </row>
    <row r="47" spans="1:20" ht="15.75" x14ac:dyDescent="0.25">
      <c r="A47" s="6" t="s">
        <v>111</v>
      </c>
      <c r="B47" s="38" t="s">
        <v>123</v>
      </c>
      <c r="C47" s="12"/>
      <c r="D47" s="12"/>
      <c r="E47" s="12"/>
      <c r="F47" s="12"/>
      <c r="H47" s="9"/>
      <c r="I47" s="17"/>
      <c r="J47" s="9"/>
      <c r="K47" s="17"/>
      <c r="L47" s="56"/>
      <c r="M47" s="56"/>
      <c r="N47" s="55"/>
      <c r="O47" s="81"/>
      <c r="P47" s="56"/>
      <c r="Q47" s="56"/>
      <c r="R47" s="56"/>
      <c r="S47" s="56"/>
      <c r="T47" s="56"/>
    </row>
    <row r="48" spans="1:20" ht="15.75" x14ac:dyDescent="0.25">
      <c r="A48" s="6"/>
      <c r="B48" s="54" t="s">
        <v>132</v>
      </c>
      <c r="C48" s="12"/>
      <c r="D48" s="12"/>
      <c r="E48" s="12"/>
      <c r="F48" s="12"/>
      <c r="H48" s="9"/>
      <c r="I48" s="17"/>
      <c r="J48" s="54"/>
      <c r="L48" s="84"/>
      <c r="M48" s="84"/>
      <c r="N48" s="55"/>
      <c r="O48" s="81"/>
      <c r="P48" s="56"/>
      <c r="Q48" s="56"/>
      <c r="R48" s="56"/>
      <c r="S48" s="56"/>
      <c r="T48" s="84"/>
    </row>
    <row r="49" spans="1:18" ht="15.75" x14ac:dyDescent="0.25">
      <c r="A49" s="6"/>
      <c r="B49" s="54" t="s">
        <v>133</v>
      </c>
      <c r="C49" s="12"/>
      <c r="D49" s="12"/>
      <c r="E49" s="12"/>
      <c r="F49" s="12"/>
      <c r="H49" s="9"/>
      <c r="I49" s="17"/>
      <c r="J49" s="2"/>
      <c r="K49" s="2"/>
    </row>
    <row r="50" spans="1:18" ht="15.75" x14ac:dyDescent="0.25">
      <c r="A50" s="6"/>
      <c r="B50" s="16" t="s">
        <v>140</v>
      </c>
      <c r="C50" s="12"/>
      <c r="D50" s="12"/>
      <c r="E50" s="12"/>
      <c r="F50" s="12"/>
      <c r="H50" s="9"/>
      <c r="I50" s="17"/>
      <c r="J50" s="9"/>
    </row>
    <row r="51" spans="1:18" ht="15.75" x14ac:dyDescent="0.25">
      <c r="A51" s="45"/>
      <c r="B51" s="38"/>
      <c r="J51" s="54"/>
    </row>
    <row r="52" spans="1:18" ht="15.75" x14ac:dyDescent="0.25">
      <c r="A52" s="45" t="s">
        <v>57</v>
      </c>
      <c r="B52" s="38" t="s">
        <v>89</v>
      </c>
      <c r="J52" s="54" t="s">
        <v>12</v>
      </c>
      <c r="R52" s="38"/>
    </row>
    <row r="53" spans="1:18" ht="15.75" x14ac:dyDescent="0.25">
      <c r="B53" s="2"/>
      <c r="C53" s="3" t="s">
        <v>15</v>
      </c>
      <c r="H53" s="18" t="s">
        <v>16</v>
      </c>
      <c r="J53" s="8"/>
    </row>
    <row r="54" spans="1:18" ht="20.25" x14ac:dyDescent="0.3">
      <c r="B54" s="2" t="s">
        <v>3</v>
      </c>
      <c r="C54" s="2"/>
      <c r="G54" s="2" t="s">
        <v>3</v>
      </c>
      <c r="H54" s="2"/>
      <c r="M54" s="40"/>
      <c r="P54" s="41"/>
      <c r="R54" s="42"/>
    </row>
    <row r="55" spans="1:18" x14ac:dyDescent="0.2">
      <c r="B55" s="2" t="s">
        <v>39</v>
      </c>
      <c r="C55" s="2"/>
      <c r="G55" s="2" t="s">
        <v>28</v>
      </c>
      <c r="H55" s="2"/>
      <c r="M55" s="5"/>
    </row>
    <row r="56" spans="1:18" x14ac:dyDescent="0.2">
      <c r="B56" s="2" t="s">
        <v>41</v>
      </c>
      <c r="C56" s="7"/>
      <c r="G56" s="2" t="s">
        <v>40</v>
      </c>
      <c r="H56" s="7"/>
      <c r="M56" s="5"/>
      <c r="N56" s="24" t="s">
        <v>6</v>
      </c>
      <c r="Q56" s="33" t="s">
        <v>18</v>
      </c>
    </row>
    <row r="57" spans="1:18" x14ac:dyDescent="0.2">
      <c r="A57" t="s">
        <v>0</v>
      </c>
      <c r="B57" s="2" t="s">
        <v>28</v>
      </c>
      <c r="C57" s="7" t="s">
        <v>10</v>
      </c>
      <c r="D57" s="7"/>
      <c r="E57" s="2" t="s">
        <v>2</v>
      </c>
      <c r="G57" s="2" t="s">
        <v>28</v>
      </c>
      <c r="H57" s="7" t="s">
        <v>77</v>
      </c>
      <c r="I57" s="7"/>
      <c r="J57" s="2" t="s">
        <v>2</v>
      </c>
      <c r="L57" t="s">
        <v>4</v>
      </c>
      <c r="N57" s="24" t="s">
        <v>4</v>
      </c>
      <c r="Q57" s="33" t="s">
        <v>19</v>
      </c>
    </row>
    <row r="58" spans="1:18" x14ac:dyDescent="0.2">
      <c r="B58" s="2"/>
      <c r="C58" s="7"/>
      <c r="D58" s="7"/>
      <c r="E58" s="2"/>
      <c r="G58" s="2"/>
      <c r="H58" s="7"/>
      <c r="I58" s="7"/>
      <c r="J58" s="2"/>
      <c r="N58" s="24"/>
      <c r="Q58" s="33"/>
    </row>
    <row r="59" spans="1:18" x14ac:dyDescent="0.2">
      <c r="A59" s="2" t="s">
        <v>42</v>
      </c>
      <c r="B59" s="49">
        <f>F10</f>
        <v>2320</v>
      </c>
      <c r="F59" s="2" t="s">
        <v>42</v>
      </c>
      <c r="G59" s="43">
        <f>F8</f>
        <v>2200</v>
      </c>
      <c r="N59" s="24"/>
    </row>
    <row r="60" spans="1:18" x14ac:dyDescent="0.2">
      <c r="A60" s="1">
        <v>39083</v>
      </c>
      <c r="B60" s="2">
        <f>B59</f>
        <v>2320</v>
      </c>
      <c r="C60">
        <f>ROUND((B60*0),0)</f>
        <v>0</v>
      </c>
      <c r="E60">
        <f>B60+C60</f>
        <v>2320</v>
      </c>
      <c r="G60">
        <f>G59</f>
        <v>2200</v>
      </c>
      <c r="H60">
        <f>ROUND((G60*0),0)</f>
        <v>0</v>
      </c>
      <c r="J60">
        <f>G60+H60</f>
        <v>2200</v>
      </c>
      <c r="L60">
        <f>E60-J60</f>
        <v>120</v>
      </c>
      <c r="N60" s="24"/>
    </row>
    <row r="61" spans="1:18" x14ac:dyDescent="0.2">
      <c r="A61" s="1">
        <v>39114</v>
      </c>
      <c r="B61" s="2">
        <f t="shared" ref="B61:B124" si="0">B60</f>
        <v>2320</v>
      </c>
      <c r="C61">
        <f t="shared" ref="C61:C62" si="1">ROUND((B61*0),0)</f>
        <v>0</v>
      </c>
      <c r="E61">
        <f t="shared" ref="E61:E124" si="2">B61+C61</f>
        <v>2320</v>
      </c>
      <c r="G61">
        <f t="shared" ref="G61:G124" si="3">G60</f>
        <v>2200</v>
      </c>
      <c r="H61">
        <f t="shared" ref="H61:H62" si="4">ROUND((G61*0),0)</f>
        <v>0</v>
      </c>
      <c r="J61">
        <f t="shared" ref="J61:J124" si="5">G61+H61</f>
        <v>2200</v>
      </c>
      <c r="L61">
        <f t="shared" ref="L61:L122" si="6">E61-J61</f>
        <v>120</v>
      </c>
      <c r="N61" s="25">
        <f>SUM(L60:L61)</f>
        <v>240</v>
      </c>
      <c r="Q61" s="32">
        <f>$N$61</f>
        <v>240</v>
      </c>
    </row>
    <row r="62" spans="1:18" x14ac:dyDescent="0.2">
      <c r="A62" s="1">
        <v>39142</v>
      </c>
      <c r="B62" s="2">
        <f t="shared" si="0"/>
        <v>2320</v>
      </c>
      <c r="C62">
        <f t="shared" si="1"/>
        <v>0</v>
      </c>
      <c r="E62">
        <f t="shared" si="2"/>
        <v>2320</v>
      </c>
      <c r="G62">
        <f t="shared" si="3"/>
        <v>2200</v>
      </c>
      <c r="H62">
        <f t="shared" si="4"/>
        <v>0</v>
      </c>
      <c r="J62">
        <f t="shared" si="5"/>
        <v>2200</v>
      </c>
      <c r="L62">
        <f t="shared" si="6"/>
        <v>120</v>
      </c>
      <c r="N62" s="24"/>
    </row>
    <row r="63" spans="1:18" x14ac:dyDescent="0.2">
      <c r="A63" s="1">
        <v>39173</v>
      </c>
      <c r="B63" s="2">
        <f t="shared" si="0"/>
        <v>2320</v>
      </c>
      <c r="C63">
        <f>ROUND((B63*0.008),0)</f>
        <v>19</v>
      </c>
      <c r="E63">
        <f t="shared" si="2"/>
        <v>2339</v>
      </c>
      <c r="G63">
        <f t="shared" si="3"/>
        <v>2200</v>
      </c>
      <c r="H63">
        <f>ROUND((G63*0.008),0)</f>
        <v>18</v>
      </c>
      <c r="J63">
        <f t="shared" si="5"/>
        <v>2218</v>
      </c>
      <c r="L63">
        <f t="shared" si="6"/>
        <v>121</v>
      </c>
      <c r="N63" s="24"/>
    </row>
    <row r="64" spans="1:18" x14ac:dyDescent="0.2">
      <c r="A64" s="1">
        <v>39203</v>
      </c>
      <c r="B64" s="2">
        <f t="shared" si="0"/>
        <v>2320</v>
      </c>
      <c r="C64">
        <f t="shared" ref="C64:C65" si="7">ROUND((B64*0.008),0)</f>
        <v>19</v>
      </c>
      <c r="E64">
        <f t="shared" si="2"/>
        <v>2339</v>
      </c>
      <c r="G64">
        <f t="shared" si="3"/>
        <v>2200</v>
      </c>
      <c r="H64">
        <f t="shared" ref="H64:H65" si="8">ROUND((G64*0.008),0)</f>
        <v>18</v>
      </c>
      <c r="J64">
        <f t="shared" si="5"/>
        <v>2218</v>
      </c>
      <c r="L64">
        <f t="shared" si="6"/>
        <v>121</v>
      </c>
      <c r="N64" s="24"/>
    </row>
    <row r="65" spans="1:17" x14ac:dyDescent="0.2">
      <c r="A65" s="1">
        <v>39234</v>
      </c>
      <c r="B65" s="2">
        <f t="shared" si="0"/>
        <v>2320</v>
      </c>
      <c r="C65">
        <f t="shared" si="7"/>
        <v>19</v>
      </c>
      <c r="E65">
        <f t="shared" si="2"/>
        <v>2339</v>
      </c>
      <c r="G65">
        <f t="shared" si="3"/>
        <v>2200</v>
      </c>
      <c r="H65">
        <f t="shared" si="8"/>
        <v>18</v>
      </c>
      <c r="J65">
        <f t="shared" si="5"/>
        <v>2218</v>
      </c>
      <c r="L65">
        <f t="shared" si="6"/>
        <v>121</v>
      </c>
      <c r="N65" s="24"/>
    </row>
    <row r="66" spans="1:17" x14ac:dyDescent="0.2">
      <c r="A66" s="1">
        <v>39264</v>
      </c>
      <c r="B66" s="2">
        <f t="shared" si="0"/>
        <v>2320</v>
      </c>
      <c r="C66">
        <f>ROUND((B66*0.013),0)</f>
        <v>30</v>
      </c>
      <c r="E66">
        <f t="shared" si="2"/>
        <v>2350</v>
      </c>
      <c r="G66">
        <f t="shared" si="3"/>
        <v>2200</v>
      </c>
      <c r="H66">
        <f>ROUND((G66*0.013),0)</f>
        <v>29</v>
      </c>
      <c r="J66">
        <f t="shared" si="5"/>
        <v>2229</v>
      </c>
      <c r="L66">
        <f t="shared" si="6"/>
        <v>121</v>
      </c>
      <c r="N66" s="24"/>
    </row>
    <row r="67" spans="1:17" x14ac:dyDescent="0.2">
      <c r="A67" s="1">
        <v>39295</v>
      </c>
      <c r="B67" s="2">
        <f t="shared" si="0"/>
        <v>2320</v>
      </c>
      <c r="C67">
        <f t="shared" ref="C67:C68" si="9">ROUND((B67*0.013),0)</f>
        <v>30</v>
      </c>
      <c r="E67">
        <f t="shared" si="2"/>
        <v>2350</v>
      </c>
      <c r="G67">
        <f t="shared" si="3"/>
        <v>2200</v>
      </c>
      <c r="H67">
        <f t="shared" ref="H67:H68" si="10">ROUND((G67*0.013),0)</f>
        <v>29</v>
      </c>
      <c r="J67">
        <f t="shared" si="5"/>
        <v>2229</v>
      </c>
      <c r="L67">
        <f t="shared" si="6"/>
        <v>121</v>
      </c>
      <c r="N67" s="24"/>
    </row>
    <row r="68" spans="1:17" x14ac:dyDescent="0.2">
      <c r="A68" s="1">
        <v>39326</v>
      </c>
      <c r="B68" s="2">
        <f t="shared" si="0"/>
        <v>2320</v>
      </c>
      <c r="C68">
        <f t="shared" si="9"/>
        <v>30</v>
      </c>
      <c r="E68">
        <f t="shared" si="2"/>
        <v>2350</v>
      </c>
      <c r="G68">
        <f t="shared" si="3"/>
        <v>2200</v>
      </c>
      <c r="H68">
        <f t="shared" si="10"/>
        <v>29</v>
      </c>
      <c r="J68">
        <f t="shared" si="5"/>
        <v>2229</v>
      </c>
      <c r="L68">
        <f t="shared" si="6"/>
        <v>121</v>
      </c>
      <c r="N68" s="24"/>
    </row>
    <row r="69" spans="1:17" x14ac:dyDescent="0.2">
      <c r="A69" s="1">
        <v>39356</v>
      </c>
      <c r="B69" s="2">
        <f t="shared" si="0"/>
        <v>2320</v>
      </c>
      <c r="C69">
        <f>ROUND((B69*0.042),0)</f>
        <v>97</v>
      </c>
      <c r="E69">
        <f t="shared" si="2"/>
        <v>2417</v>
      </c>
      <c r="G69">
        <f t="shared" si="3"/>
        <v>2200</v>
      </c>
      <c r="H69">
        <f>ROUND((G69*0.042),0)</f>
        <v>92</v>
      </c>
      <c r="J69">
        <f t="shared" si="5"/>
        <v>2292</v>
      </c>
      <c r="L69">
        <f t="shared" si="6"/>
        <v>125</v>
      </c>
      <c r="N69" s="24"/>
    </row>
    <row r="70" spans="1:17" x14ac:dyDescent="0.2">
      <c r="A70" s="1">
        <v>39387</v>
      </c>
      <c r="B70" s="2">
        <f t="shared" si="0"/>
        <v>2320</v>
      </c>
      <c r="C70">
        <f t="shared" ref="C70:C71" si="11">ROUND((B70*0.042),0)</f>
        <v>97</v>
      </c>
      <c r="E70">
        <f t="shared" si="2"/>
        <v>2417</v>
      </c>
      <c r="G70">
        <f t="shared" si="3"/>
        <v>2200</v>
      </c>
      <c r="H70">
        <f t="shared" ref="H70:H71" si="12">ROUND((G70*0.042),0)</f>
        <v>92</v>
      </c>
      <c r="J70">
        <f t="shared" si="5"/>
        <v>2292</v>
      </c>
      <c r="L70">
        <f t="shared" si="6"/>
        <v>125</v>
      </c>
      <c r="N70" s="24"/>
    </row>
    <row r="71" spans="1:17" x14ac:dyDescent="0.2">
      <c r="A71" s="1">
        <v>39417</v>
      </c>
      <c r="B71" s="2">
        <f t="shared" si="0"/>
        <v>2320</v>
      </c>
      <c r="C71">
        <f t="shared" si="11"/>
        <v>97</v>
      </c>
      <c r="E71">
        <f t="shared" si="2"/>
        <v>2417</v>
      </c>
      <c r="G71">
        <f t="shared" si="3"/>
        <v>2200</v>
      </c>
      <c r="H71">
        <f t="shared" si="12"/>
        <v>92</v>
      </c>
      <c r="J71">
        <f t="shared" si="5"/>
        <v>2292</v>
      </c>
      <c r="L71">
        <f t="shared" si="6"/>
        <v>125</v>
      </c>
      <c r="N71" s="24"/>
    </row>
    <row r="72" spans="1:17" x14ac:dyDescent="0.2">
      <c r="A72" s="1">
        <v>39448</v>
      </c>
      <c r="B72" s="2">
        <f t="shared" si="0"/>
        <v>2320</v>
      </c>
      <c r="C72">
        <f>ROUND((B72*0.058),0)</f>
        <v>135</v>
      </c>
      <c r="E72">
        <f t="shared" si="2"/>
        <v>2455</v>
      </c>
      <c r="G72">
        <f t="shared" si="3"/>
        <v>2200</v>
      </c>
      <c r="H72">
        <f>ROUND((G72*0.058),0)</f>
        <v>128</v>
      </c>
      <c r="J72">
        <f t="shared" si="5"/>
        <v>2328</v>
      </c>
      <c r="L72">
        <f t="shared" si="6"/>
        <v>127</v>
      </c>
      <c r="N72" s="24"/>
    </row>
    <row r="73" spans="1:17" x14ac:dyDescent="0.2">
      <c r="A73" s="1">
        <v>39479</v>
      </c>
      <c r="B73" s="2">
        <f t="shared" si="0"/>
        <v>2320</v>
      </c>
      <c r="C73">
        <f t="shared" ref="C73:C74" si="13">ROUND((B73*0.058),0)</f>
        <v>135</v>
      </c>
      <c r="E73">
        <f t="shared" si="2"/>
        <v>2455</v>
      </c>
      <c r="G73">
        <f t="shared" si="3"/>
        <v>2200</v>
      </c>
      <c r="H73">
        <f t="shared" ref="H73:H74" si="14">ROUND((G73*0.058),0)</f>
        <v>128</v>
      </c>
      <c r="J73">
        <f t="shared" si="5"/>
        <v>2328</v>
      </c>
      <c r="L73">
        <f t="shared" si="6"/>
        <v>127</v>
      </c>
      <c r="N73" s="25">
        <f>SUM(L62:L73)</f>
        <v>1475</v>
      </c>
      <c r="Q73" s="32">
        <f>$N$73</f>
        <v>1475</v>
      </c>
    </row>
    <row r="74" spans="1:17" x14ac:dyDescent="0.2">
      <c r="A74" s="1">
        <v>39508</v>
      </c>
      <c r="B74" s="2">
        <f t="shared" si="0"/>
        <v>2320</v>
      </c>
      <c r="C74">
        <f t="shared" si="13"/>
        <v>135</v>
      </c>
      <c r="E74">
        <f t="shared" si="2"/>
        <v>2455</v>
      </c>
      <c r="G74">
        <f t="shared" si="3"/>
        <v>2200</v>
      </c>
      <c r="H74">
        <f t="shared" si="14"/>
        <v>128</v>
      </c>
      <c r="J74">
        <f t="shared" si="5"/>
        <v>2328</v>
      </c>
      <c r="L74">
        <f t="shared" si="6"/>
        <v>127</v>
      </c>
      <c r="N74" s="24"/>
    </row>
    <row r="75" spans="1:17" x14ac:dyDescent="0.2">
      <c r="A75" s="1">
        <v>39539</v>
      </c>
      <c r="B75" s="2">
        <f t="shared" si="0"/>
        <v>2320</v>
      </c>
      <c r="C75">
        <f>ROUND((B75*0.063),0)</f>
        <v>146</v>
      </c>
      <c r="E75">
        <f t="shared" si="2"/>
        <v>2466</v>
      </c>
      <c r="G75">
        <f t="shared" si="3"/>
        <v>2200</v>
      </c>
      <c r="H75">
        <f>ROUND((G75*0.063),0)</f>
        <v>139</v>
      </c>
      <c r="J75">
        <f t="shared" si="5"/>
        <v>2339</v>
      </c>
      <c r="L75">
        <f t="shared" si="6"/>
        <v>127</v>
      </c>
      <c r="N75" s="24"/>
    </row>
    <row r="76" spans="1:17" x14ac:dyDescent="0.2">
      <c r="A76" s="1">
        <v>39569</v>
      </c>
      <c r="B76" s="2">
        <f t="shared" si="0"/>
        <v>2320</v>
      </c>
      <c r="C76">
        <f t="shared" ref="C76:C77" si="15">ROUND((B76*0.063),0)</f>
        <v>146</v>
      </c>
      <c r="E76">
        <f t="shared" si="2"/>
        <v>2466</v>
      </c>
      <c r="G76">
        <f t="shared" si="3"/>
        <v>2200</v>
      </c>
      <c r="H76">
        <f t="shared" ref="H76:H77" si="16">ROUND((G76*0.063),0)</f>
        <v>139</v>
      </c>
      <c r="J76">
        <f t="shared" si="5"/>
        <v>2339</v>
      </c>
      <c r="L76">
        <f t="shared" si="6"/>
        <v>127</v>
      </c>
      <c r="N76" s="24"/>
    </row>
    <row r="77" spans="1:17" x14ac:dyDescent="0.2">
      <c r="A77" s="1">
        <v>39600</v>
      </c>
      <c r="B77" s="2">
        <f t="shared" si="0"/>
        <v>2320</v>
      </c>
      <c r="C77">
        <f t="shared" si="15"/>
        <v>146</v>
      </c>
      <c r="E77">
        <f t="shared" si="2"/>
        <v>2466</v>
      </c>
      <c r="G77">
        <f t="shared" si="3"/>
        <v>2200</v>
      </c>
      <c r="H77">
        <f t="shared" si="16"/>
        <v>139</v>
      </c>
      <c r="J77">
        <f t="shared" si="5"/>
        <v>2339</v>
      </c>
      <c r="L77">
        <f t="shared" si="6"/>
        <v>127</v>
      </c>
      <c r="N77" s="24"/>
    </row>
    <row r="78" spans="1:17" x14ac:dyDescent="0.2">
      <c r="A78" s="1">
        <v>39630</v>
      </c>
      <c r="B78" s="2">
        <f t="shared" si="0"/>
        <v>2320</v>
      </c>
      <c r="C78">
        <f>ROUND((B78*0.092),0)</f>
        <v>213</v>
      </c>
      <c r="E78">
        <f t="shared" si="2"/>
        <v>2533</v>
      </c>
      <c r="G78">
        <f t="shared" si="3"/>
        <v>2200</v>
      </c>
      <c r="H78">
        <f>ROUND((G78*0.092),0)</f>
        <v>202</v>
      </c>
      <c r="J78">
        <f t="shared" si="5"/>
        <v>2402</v>
      </c>
      <c r="L78">
        <f t="shared" si="6"/>
        <v>131</v>
      </c>
      <c r="N78" s="24"/>
    </row>
    <row r="79" spans="1:17" x14ac:dyDescent="0.2">
      <c r="A79" s="1">
        <v>39661</v>
      </c>
      <c r="B79" s="2">
        <f t="shared" si="0"/>
        <v>2320</v>
      </c>
      <c r="C79">
        <f t="shared" ref="C79:C80" si="17">ROUND((B79*0.092),0)</f>
        <v>213</v>
      </c>
      <c r="E79">
        <f t="shared" si="2"/>
        <v>2533</v>
      </c>
      <c r="G79">
        <f t="shared" si="3"/>
        <v>2200</v>
      </c>
      <c r="H79">
        <f t="shared" ref="H79:H80" si="18">ROUND((G79*0.092),0)</f>
        <v>202</v>
      </c>
      <c r="J79">
        <f t="shared" si="5"/>
        <v>2402</v>
      </c>
      <c r="L79">
        <f t="shared" si="6"/>
        <v>131</v>
      </c>
      <c r="N79" s="24"/>
    </row>
    <row r="80" spans="1:17" x14ac:dyDescent="0.2">
      <c r="A80" s="1">
        <v>39692</v>
      </c>
      <c r="B80" s="2">
        <f t="shared" si="0"/>
        <v>2320</v>
      </c>
      <c r="C80">
        <f t="shared" si="17"/>
        <v>213</v>
      </c>
      <c r="E80">
        <f t="shared" si="2"/>
        <v>2533</v>
      </c>
      <c r="G80">
        <f t="shared" si="3"/>
        <v>2200</v>
      </c>
      <c r="H80">
        <f t="shared" si="18"/>
        <v>202</v>
      </c>
      <c r="J80">
        <f t="shared" si="5"/>
        <v>2402</v>
      </c>
      <c r="L80">
        <f t="shared" si="6"/>
        <v>131</v>
      </c>
      <c r="N80" s="24"/>
    </row>
    <row r="81" spans="1:17" x14ac:dyDescent="0.2">
      <c r="A81" s="20">
        <v>39729</v>
      </c>
      <c r="B81" s="2">
        <f t="shared" si="0"/>
        <v>2320</v>
      </c>
      <c r="C81">
        <f>ROUND((B81*0.129),0)</f>
        <v>299</v>
      </c>
      <c r="E81">
        <f t="shared" si="2"/>
        <v>2619</v>
      </c>
      <c r="G81">
        <f t="shared" si="3"/>
        <v>2200</v>
      </c>
      <c r="H81">
        <f>ROUND((G81*0.129),0)</f>
        <v>284</v>
      </c>
      <c r="J81">
        <f t="shared" si="5"/>
        <v>2484</v>
      </c>
      <c r="L81">
        <f t="shared" si="6"/>
        <v>135</v>
      </c>
      <c r="N81" s="24"/>
    </row>
    <row r="82" spans="1:17" x14ac:dyDescent="0.2">
      <c r="A82" s="20">
        <v>39760</v>
      </c>
      <c r="B82" s="2">
        <f t="shared" si="0"/>
        <v>2320</v>
      </c>
      <c r="C82">
        <f t="shared" ref="C82:C83" si="19">ROUND((B82*0.129),0)</f>
        <v>299</v>
      </c>
      <c r="E82">
        <f t="shared" si="2"/>
        <v>2619</v>
      </c>
      <c r="G82">
        <f t="shared" si="3"/>
        <v>2200</v>
      </c>
      <c r="H82">
        <f t="shared" ref="H82:H83" si="20">ROUND((G82*0.129),0)</f>
        <v>284</v>
      </c>
      <c r="J82">
        <f t="shared" si="5"/>
        <v>2484</v>
      </c>
      <c r="L82">
        <f t="shared" si="6"/>
        <v>135</v>
      </c>
      <c r="N82" s="24"/>
    </row>
    <row r="83" spans="1:17" x14ac:dyDescent="0.2">
      <c r="A83" s="20">
        <v>39790</v>
      </c>
      <c r="B83" s="2">
        <f t="shared" si="0"/>
        <v>2320</v>
      </c>
      <c r="C83">
        <f t="shared" si="19"/>
        <v>299</v>
      </c>
      <c r="E83">
        <f t="shared" si="2"/>
        <v>2619</v>
      </c>
      <c r="G83">
        <f t="shared" si="3"/>
        <v>2200</v>
      </c>
      <c r="H83">
        <f t="shared" si="20"/>
        <v>284</v>
      </c>
      <c r="J83">
        <f t="shared" si="5"/>
        <v>2484</v>
      </c>
      <c r="L83">
        <f t="shared" si="6"/>
        <v>135</v>
      </c>
      <c r="N83" s="24"/>
    </row>
    <row r="84" spans="1:17" x14ac:dyDescent="0.2">
      <c r="A84" s="1">
        <v>39814</v>
      </c>
      <c r="B84" s="2">
        <f t="shared" si="0"/>
        <v>2320</v>
      </c>
      <c r="C84">
        <f>ROUND((B84*0.166),0)</f>
        <v>385</v>
      </c>
      <c r="E84">
        <f t="shared" si="2"/>
        <v>2705</v>
      </c>
      <c r="G84">
        <f t="shared" si="3"/>
        <v>2200</v>
      </c>
      <c r="H84">
        <f>ROUND((G84*0.166),0)</f>
        <v>365</v>
      </c>
      <c r="J84">
        <f t="shared" si="5"/>
        <v>2565</v>
      </c>
      <c r="L84">
        <f t="shared" si="6"/>
        <v>140</v>
      </c>
      <c r="N84" s="24"/>
    </row>
    <row r="85" spans="1:17" x14ac:dyDescent="0.2">
      <c r="A85" s="1">
        <v>39845</v>
      </c>
      <c r="B85" s="2">
        <f t="shared" si="0"/>
        <v>2320</v>
      </c>
      <c r="C85">
        <f t="shared" ref="C85:C86" si="21">ROUND((B85*0.166),0)</f>
        <v>385</v>
      </c>
      <c r="E85">
        <f t="shared" si="2"/>
        <v>2705</v>
      </c>
      <c r="G85">
        <f t="shared" si="3"/>
        <v>2200</v>
      </c>
      <c r="H85">
        <f t="shared" ref="H85:H86" si="22">ROUND((G85*0.166),0)</f>
        <v>365</v>
      </c>
      <c r="J85">
        <f t="shared" si="5"/>
        <v>2565</v>
      </c>
      <c r="L85">
        <f t="shared" si="6"/>
        <v>140</v>
      </c>
      <c r="N85" s="25">
        <f>SUM(L74:L85)</f>
        <v>1586</v>
      </c>
      <c r="Q85" s="32">
        <f>$N$85</f>
        <v>1586</v>
      </c>
    </row>
    <row r="86" spans="1:17" x14ac:dyDescent="0.2">
      <c r="A86" s="1">
        <v>39881</v>
      </c>
      <c r="B86" s="2">
        <f t="shared" si="0"/>
        <v>2320</v>
      </c>
      <c r="C86">
        <f t="shared" si="21"/>
        <v>385</v>
      </c>
      <c r="E86">
        <f t="shared" si="2"/>
        <v>2705</v>
      </c>
      <c r="G86">
        <f t="shared" si="3"/>
        <v>2200</v>
      </c>
      <c r="H86">
        <f t="shared" si="22"/>
        <v>365</v>
      </c>
      <c r="J86">
        <f t="shared" si="5"/>
        <v>2565</v>
      </c>
      <c r="L86">
        <f t="shared" si="6"/>
        <v>140</v>
      </c>
      <c r="N86" s="24"/>
    </row>
    <row r="87" spans="1:17" x14ac:dyDescent="0.2">
      <c r="A87" s="1">
        <v>39904</v>
      </c>
      <c r="B87" s="2">
        <f t="shared" si="0"/>
        <v>2320</v>
      </c>
      <c r="C87">
        <f>ROUND((B87*0.169),0)</f>
        <v>392</v>
      </c>
      <c r="E87">
        <f t="shared" si="2"/>
        <v>2712</v>
      </c>
      <c r="G87">
        <f t="shared" si="3"/>
        <v>2200</v>
      </c>
      <c r="H87">
        <f>ROUND((G87*0.169),0)</f>
        <v>372</v>
      </c>
      <c r="J87">
        <f t="shared" si="5"/>
        <v>2572</v>
      </c>
      <c r="L87">
        <f t="shared" si="6"/>
        <v>140</v>
      </c>
      <c r="N87" s="24"/>
    </row>
    <row r="88" spans="1:17" x14ac:dyDescent="0.2">
      <c r="A88" s="1">
        <v>39934</v>
      </c>
      <c r="B88" s="2">
        <f t="shared" si="0"/>
        <v>2320</v>
      </c>
      <c r="C88">
        <f t="shared" ref="C88:C89" si="23">ROUND((B88*0.169),0)</f>
        <v>392</v>
      </c>
      <c r="E88">
        <f t="shared" si="2"/>
        <v>2712</v>
      </c>
      <c r="G88">
        <f t="shared" si="3"/>
        <v>2200</v>
      </c>
      <c r="H88">
        <f t="shared" ref="H88:H89" si="24">ROUND((G88*0.169),0)</f>
        <v>372</v>
      </c>
      <c r="J88">
        <f t="shared" si="5"/>
        <v>2572</v>
      </c>
      <c r="L88">
        <f t="shared" si="6"/>
        <v>140</v>
      </c>
      <c r="N88" s="24"/>
    </row>
    <row r="89" spans="1:17" x14ac:dyDescent="0.2">
      <c r="A89" s="1">
        <v>39965</v>
      </c>
      <c r="B89" s="2">
        <f t="shared" si="0"/>
        <v>2320</v>
      </c>
      <c r="C89">
        <f t="shared" si="23"/>
        <v>392</v>
      </c>
      <c r="E89">
        <f t="shared" si="2"/>
        <v>2712</v>
      </c>
      <c r="G89">
        <f t="shared" si="3"/>
        <v>2200</v>
      </c>
      <c r="H89">
        <f t="shared" si="24"/>
        <v>372</v>
      </c>
      <c r="J89">
        <f t="shared" si="5"/>
        <v>2572</v>
      </c>
      <c r="L89">
        <f t="shared" si="6"/>
        <v>140</v>
      </c>
      <c r="N89" s="24"/>
    </row>
    <row r="90" spans="1:17" x14ac:dyDescent="0.2">
      <c r="A90" s="1">
        <v>39995</v>
      </c>
      <c r="B90" s="2">
        <f t="shared" si="0"/>
        <v>2320</v>
      </c>
      <c r="C90">
        <f>ROUND((B90*0.185),0)</f>
        <v>429</v>
      </c>
      <c r="E90">
        <f t="shared" si="2"/>
        <v>2749</v>
      </c>
      <c r="G90">
        <f t="shared" si="3"/>
        <v>2200</v>
      </c>
      <c r="H90">
        <f>ROUND((G90*0.185),0)</f>
        <v>407</v>
      </c>
      <c r="J90">
        <f t="shared" si="5"/>
        <v>2607</v>
      </c>
      <c r="L90">
        <f t="shared" si="6"/>
        <v>142</v>
      </c>
      <c r="N90" s="24"/>
    </row>
    <row r="91" spans="1:17" x14ac:dyDescent="0.2">
      <c r="A91" s="1">
        <v>40026</v>
      </c>
      <c r="B91" s="2">
        <f t="shared" si="0"/>
        <v>2320</v>
      </c>
      <c r="C91">
        <f t="shared" ref="C91:C92" si="25">ROUND((B91*0.185),0)</f>
        <v>429</v>
      </c>
      <c r="E91">
        <f t="shared" si="2"/>
        <v>2749</v>
      </c>
      <c r="G91">
        <f t="shared" si="3"/>
        <v>2200</v>
      </c>
      <c r="H91">
        <f t="shared" ref="H91:H92" si="26">ROUND((G91*0.185),0)</f>
        <v>407</v>
      </c>
      <c r="J91">
        <f t="shared" si="5"/>
        <v>2607</v>
      </c>
      <c r="L91">
        <f t="shared" si="6"/>
        <v>142</v>
      </c>
      <c r="N91" s="24"/>
    </row>
    <row r="92" spans="1:17" x14ac:dyDescent="0.2">
      <c r="A92" s="1">
        <v>40057</v>
      </c>
      <c r="B92" s="2">
        <f t="shared" si="0"/>
        <v>2320</v>
      </c>
      <c r="C92">
        <f t="shared" si="25"/>
        <v>429</v>
      </c>
      <c r="E92">
        <f t="shared" si="2"/>
        <v>2749</v>
      </c>
      <c r="G92">
        <f t="shared" si="3"/>
        <v>2200</v>
      </c>
      <c r="H92">
        <f t="shared" si="26"/>
        <v>407</v>
      </c>
      <c r="J92">
        <f t="shared" si="5"/>
        <v>2607</v>
      </c>
      <c r="L92">
        <f t="shared" si="6"/>
        <v>142</v>
      </c>
      <c r="N92" s="24"/>
    </row>
    <row r="93" spans="1:17" x14ac:dyDescent="0.2">
      <c r="A93" s="20">
        <v>40094</v>
      </c>
      <c r="B93" s="2">
        <f t="shared" si="0"/>
        <v>2320</v>
      </c>
      <c r="C93">
        <f>ROUND((B93*0.253),0)</f>
        <v>587</v>
      </c>
      <c r="E93">
        <f t="shared" si="2"/>
        <v>2907</v>
      </c>
      <c r="G93">
        <f t="shared" si="3"/>
        <v>2200</v>
      </c>
      <c r="H93">
        <f>ROUND((G93*0.253),0)</f>
        <v>557</v>
      </c>
      <c r="J93">
        <f t="shared" si="5"/>
        <v>2757</v>
      </c>
      <c r="L93">
        <f t="shared" si="6"/>
        <v>150</v>
      </c>
      <c r="N93" s="24"/>
    </row>
    <row r="94" spans="1:17" x14ac:dyDescent="0.2">
      <c r="A94" s="20">
        <v>40125</v>
      </c>
      <c r="B94" s="2">
        <f t="shared" si="0"/>
        <v>2320</v>
      </c>
      <c r="C94">
        <f t="shared" ref="C94:C95" si="27">ROUND((B94*0.253),0)</f>
        <v>587</v>
      </c>
      <c r="E94">
        <f t="shared" si="2"/>
        <v>2907</v>
      </c>
      <c r="G94">
        <f t="shared" si="3"/>
        <v>2200</v>
      </c>
      <c r="H94">
        <f t="shared" ref="H94:H95" si="28">ROUND((G94*0.253),0)</f>
        <v>557</v>
      </c>
      <c r="J94">
        <f t="shared" si="5"/>
        <v>2757</v>
      </c>
      <c r="L94">
        <f t="shared" si="6"/>
        <v>150</v>
      </c>
      <c r="N94" s="24"/>
    </row>
    <row r="95" spans="1:17" x14ac:dyDescent="0.2">
      <c r="A95" s="20">
        <v>40155</v>
      </c>
      <c r="B95" s="2">
        <f t="shared" si="0"/>
        <v>2320</v>
      </c>
      <c r="C95">
        <f t="shared" si="27"/>
        <v>587</v>
      </c>
      <c r="E95">
        <f t="shared" si="2"/>
        <v>2907</v>
      </c>
      <c r="G95">
        <f t="shared" si="3"/>
        <v>2200</v>
      </c>
      <c r="H95">
        <f t="shared" si="28"/>
        <v>557</v>
      </c>
      <c r="J95">
        <f t="shared" si="5"/>
        <v>2757</v>
      </c>
      <c r="L95">
        <f t="shared" si="6"/>
        <v>150</v>
      </c>
      <c r="N95" s="24"/>
    </row>
    <row r="96" spans="1:17" x14ac:dyDescent="0.2">
      <c r="A96" s="1">
        <v>40179</v>
      </c>
      <c r="B96" s="2">
        <f t="shared" si="0"/>
        <v>2320</v>
      </c>
      <c r="C96">
        <f>ROUND((B96*0.309),0)</f>
        <v>717</v>
      </c>
      <c r="E96">
        <f t="shared" si="2"/>
        <v>3037</v>
      </c>
      <c r="G96">
        <f t="shared" si="3"/>
        <v>2200</v>
      </c>
      <c r="H96">
        <f>ROUND((G96*0.309),0)</f>
        <v>680</v>
      </c>
      <c r="J96">
        <f t="shared" si="5"/>
        <v>2880</v>
      </c>
      <c r="L96">
        <f t="shared" si="6"/>
        <v>157</v>
      </c>
      <c r="N96" s="24"/>
    </row>
    <row r="97" spans="1:17" x14ac:dyDescent="0.2">
      <c r="A97" s="1">
        <v>40210</v>
      </c>
      <c r="B97" s="2">
        <f t="shared" si="0"/>
        <v>2320</v>
      </c>
      <c r="C97">
        <f t="shared" ref="C97:C98" si="29">ROUND((B97*0.309),0)</f>
        <v>717</v>
      </c>
      <c r="E97">
        <f t="shared" si="2"/>
        <v>3037</v>
      </c>
      <c r="G97">
        <f t="shared" si="3"/>
        <v>2200</v>
      </c>
      <c r="H97">
        <f t="shared" ref="H97:H98" si="30">ROUND((G97*0.309),0)</f>
        <v>680</v>
      </c>
      <c r="J97">
        <f t="shared" si="5"/>
        <v>2880</v>
      </c>
      <c r="L97">
        <f t="shared" si="6"/>
        <v>157</v>
      </c>
      <c r="N97" s="25">
        <f>SUM(L86:L97)</f>
        <v>1750</v>
      </c>
      <c r="Q97" s="32">
        <f>$N$97</f>
        <v>1750</v>
      </c>
    </row>
    <row r="98" spans="1:17" x14ac:dyDescent="0.2">
      <c r="A98" s="1">
        <v>40246</v>
      </c>
      <c r="B98" s="2">
        <f t="shared" si="0"/>
        <v>2320</v>
      </c>
      <c r="C98">
        <f t="shared" si="29"/>
        <v>717</v>
      </c>
      <c r="E98">
        <f t="shared" si="2"/>
        <v>3037</v>
      </c>
      <c r="G98">
        <f t="shared" si="3"/>
        <v>2200</v>
      </c>
      <c r="H98">
        <f t="shared" si="30"/>
        <v>680</v>
      </c>
      <c r="J98">
        <f t="shared" si="5"/>
        <v>2880</v>
      </c>
      <c r="L98">
        <f t="shared" si="6"/>
        <v>157</v>
      </c>
      <c r="N98" s="24"/>
    </row>
    <row r="99" spans="1:17" x14ac:dyDescent="0.2">
      <c r="A99" s="1">
        <v>40269</v>
      </c>
      <c r="B99" s="2">
        <f t="shared" si="0"/>
        <v>2320</v>
      </c>
      <c r="C99">
        <f>ROUND((B99*0.348),0)</f>
        <v>807</v>
      </c>
      <c r="E99">
        <f t="shared" si="2"/>
        <v>3127</v>
      </c>
      <c r="G99">
        <f t="shared" si="3"/>
        <v>2200</v>
      </c>
      <c r="H99">
        <f>ROUND((G99*0.348),0)</f>
        <v>766</v>
      </c>
      <c r="J99">
        <f t="shared" si="5"/>
        <v>2966</v>
      </c>
      <c r="L99">
        <f t="shared" si="6"/>
        <v>161</v>
      </c>
      <c r="N99" s="24"/>
    </row>
    <row r="100" spans="1:17" x14ac:dyDescent="0.2">
      <c r="A100" s="1">
        <v>40299</v>
      </c>
      <c r="B100" s="2">
        <f t="shared" si="0"/>
        <v>2320</v>
      </c>
      <c r="C100">
        <f t="shared" ref="C100:C101" si="31">ROUND((B100*0.348),0)</f>
        <v>807</v>
      </c>
      <c r="E100">
        <f t="shared" si="2"/>
        <v>3127</v>
      </c>
      <c r="G100">
        <f t="shared" si="3"/>
        <v>2200</v>
      </c>
      <c r="H100">
        <f t="shared" ref="H100:H101" si="32">ROUND((G100*0.348),0)</f>
        <v>766</v>
      </c>
      <c r="J100">
        <f t="shared" si="5"/>
        <v>2966</v>
      </c>
      <c r="L100">
        <f t="shared" si="6"/>
        <v>161</v>
      </c>
      <c r="N100" s="24"/>
    </row>
    <row r="101" spans="1:17" x14ac:dyDescent="0.2">
      <c r="A101" s="1">
        <v>40330</v>
      </c>
      <c r="B101" s="2">
        <f t="shared" si="0"/>
        <v>2320</v>
      </c>
      <c r="C101">
        <f t="shared" si="31"/>
        <v>807</v>
      </c>
      <c r="E101">
        <f t="shared" si="2"/>
        <v>3127</v>
      </c>
      <c r="G101">
        <f t="shared" si="3"/>
        <v>2200</v>
      </c>
      <c r="H101">
        <f t="shared" si="32"/>
        <v>766</v>
      </c>
      <c r="J101">
        <f t="shared" si="5"/>
        <v>2966</v>
      </c>
      <c r="L101">
        <f t="shared" si="6"/>
        <v>161</v>
      </c>
      <c r="N101" s="24"/>
    </row>
    <row r="102" spans="1:17" x14ac:dyDescent="0.2">
      <c r="A102" s="1">
        <v>40360</v>
      </c>
      <c r="B102" s="2">
        <f t="shared" si="0"/>
        <v>2320</v>
      </c>
      <c r="C102">
        <f>ROUND((B102*0.351),0)</f>
        <v>814</v>
      </c>
      <c r="E102">
        <f t="shared" si="2"/>
        <v>3134</v>
      </c>
      <c r="G102">
        <f t="shared" si="3"/>
        <v>2200</v>
      </c>
      <c r="H102">
        <f>ROUND((G102*0.351),0)</f>
        <v>772</v>
      </c>
      <c r="J102">
        <f t="shared" si="5"/>
        <v>2972</v>
      </c>
      <c r="L102">
        <f t="shared" si="6"/>
        <v>162</v>
      </c>
      <c r="N102" s="24"/>
    </row>
    <row r="103" spans="1:17" x14ac:dyDescent="0.2">
      <c r="A103" s="1">
        <v>40391</v>
      </c>
      <c r="B103" s="2">
        <f t="shared" si="0"/>
        <v>2320</v>
      </c>
      <c r="C103">
        <f t="shared" ref="C103:C104" si="33">ROUND((B103*0.351),0)</f>
        <v>814</v>
      </c>
      <c r="E103">
        <f t="shared" si="2"/>
        <v>3134</v>
      </c>
      <c r="G103">
        <f t="shared" si="3"/>
        <v>2200</v>
      </c>
      <c r="H103">
        <f t="shared" ref="H103:H104" si="34">ROUND((G103*0.351),0)</f>
        <v>772</v>
      </c>
      <c r="J103">
        <f t="shared" si="5"/>
        <v>2972</v>
      </c>
      <c r="L103">
        <f t="shared" si="6"/>
        <v>162</v>
      </c>
      <c r="N103" s="24"/>
    </row>
    <row r="104" spans="1:17" x14ac:dyDescent="0.2">
      <c r="A104" s="1">
        <v>40422</v>
      </c>
      <c r="B104" s="2">
        <f t="shared" si="0"/>
        <v>2320</v>
      </c>
      <c r="C104">
        <f t="shared" si="33"/>
        <v>814</v>
      </c>
      <c r="E104">
        <f t="shared" si="2"/>
        <v>3134</v>
      </c>
      <c r="G104">
        <f t="shared" si="3"/>
        <v>2200</v>
      </c>
      <c r="H104">
        <f t="shared" si="34"/>
        <v>772</v>
      </c>
      <c r="J104">
        <f t="shared" si="5"/>
        <v>2972</v>
      </c>
      <c r="L104">
        <f t="shared" si="6"/>
        <v>162</v>
      </c>
      <c r="N104" s="24"/>
    </row>
    <row r="105" spans="1:17" x14ac:dyDescent="0.2">
      <c r="A105" s="20">
        <v>40459</v>
      </c>
      <c r="B105" s="2">
        <f t="shared" si="0"/>
        <v>2320</v>
      </c>
      <c r="C105">
        <f>ROUND((B105*0.398),0)</f>
        <v>923</v>
      </c>
      <c r="E105">
        <f t="shared" si="2"/>
        <v>3243</v>
      </c>
      <c r="G105">
        <f t="shared" si="3"/>
        <v>2200</v>
      </c>
      <c r="H105">
        <f>ROUND((G105*0.398),0)</f>
        <v>876</v>
      </c>
      <c r="J105">
        <f t="shared" si="5"/>
        <v>3076</v>
      </c>
      <c r="L105">
        <f t="shared" si="6"/>
        <v>167</v>
      </c>
      <c r="N105" s="24"/>
    </row>
    <row r="106" spans="1:17" x14ac:dyDescent="0.2">
      <c r="A106" s="20">
        <v>40490</v>
      </c>
      <c r="B106" s="2">
        <f t="shared" si="0"/>
        <v>2320</v>
      </c>
      <c r="C106">
        <f t="shared" ref="C106:C107" si="35">ROUND((B106*0.398),0)</f>
        <v>923</v>
      </c>
      <c r="E106">
        <f t="shared" si="2"/>
        <v>3243</v>
      </c>
      <c r="G106">
        <f t="shared" si="3"/>
        <v>2200</v>
      </c>
      <c r="H106">
        <f t="shared" ref="H106:H107" si="36">ROUND((G106*0.398),0)</f>
        <v>876</v>
      </c>
      <c r="J106">
        <f t="shared" si="5"/>
        <v>3076</v>
      </c>
      <c r="L106">
        <f t="shared" si="6"/>
        <v>167</v>
      </c>
      <c r="N106" s="24"/>
    </row>
    <row r="107" spans="1:17" x14ac:dyDescent="0.2">
      <c r="A107" s="20">
        <v>40520</v>
      </c>
      <c r="B107" s="2">
        <f t="shared" si="0"/>
        <v>2320</v>
      </c>
      <c r="C107">
        <f t="shared" si="35"/>
        <v>923</v>
      </c>
      <c r="E107">
        <f t="shared" si="2"/>
        <v>3243</v>
      </c>
      <c r="G107">
        <f t="shared" si="3"/>
        <v>2200</v>
      </c>
      <c r="H107">
        <f t="shared" si="36"/>
        <v>876</v>
      </c>
      <c r="J107">
        <f t="shared" si="5"/>
        <v>3076</v>
      </c>
      <c r="L107">
        <f t="shared" si="6"/>
        <v>167</v>
      </c>
      <c r="N107" s="24"/>
    </row>
    <row r="108" spans="1:17" x14ac:dyDescent="0.2">
      <c r="A108" s="1">
        <v>40544</v>
      </c>
      <c r="B108" s="2">
        <f t="shared" si="0"/>
        <v>2320</v>
      </c>
      <c r="C108">
        <f>ROUND((B108*0.43),0)</f>
        <v>998</v>
      </c>
      <c r="E108">
        <f t="shared" si="2"/>
        <v>3318</v>
      </c>
      <c r="G108">
        <f t="shared" si="3"/>
        <v>2200</v>
      </c>
      <c r="H108">
        <f>ROUND((G108*0.43),0)</f>
        <v>946</v>
      </c>
      <c r="J108">
        <f t="shared" si="5"/>
        <v>3146</v>
      </c>
      <c r="L108">
        <f t="shared" si="6"/>
        <v>172</v>
      </c>
      <c r="N108" s="24"/>
    </row>
    <row r="109" spans="1:17" x14ac:dyDescent="0.2">
      <c r="A109" s="1">
        <v>40575</v>
      </c>
      <c r="B109" s="2">
        <f t="shared" si="0"/>
        <v>2320</v>
      </c>
      <c r="C109">
        <f t="shared" ref="C109:C110" si="37">ROUND((B109*0.43),0)</f>
        <v>998</v>
      </c>
      <c r="E109">
        <f t="shared" si="2"/>
        <v>3318</v>
      </c>
      <c r="G109">
        <f t="shared" si="3"/>
        <v>2200</v>
      </c>
      <c r="H109">
        <f t="shared" ref="H109:H110" si="38">ROUND((G109*0.43),0)</f>
        <v>946</v>
      </c>
      <c r="J109">
        <f t="shared" si="5"/>
        <v>3146</v>
      </c>
      <c r="L109">
        <f t="shared" si="6"/>
        <v>172</v>
      </c>
      <c r="N109" s="25">
        <f>SUM(L98:L109)</f>
        <v>1971</v>
      </c>
      <c r="Q109" s="32">
        <f>$N$109</f>
        <v>1971</v>
      </c>
    </row>
    <row r="110" spans="1:17" x14ac:dyDescent="0.2">
      <c r="A110" s="1">
        <v>40611</v>
      </c>
      <c r="B110" s="2">
        <f t="shared" si="0"/>
        <v>2320</v>
      </c>
      <c r="C110">
        <f t="shared" si="37"/>
        <v>998</v>
      </c>
      <c r="E110">
        <f t="shared" si="2"/>
        <v>3318</v>
      </c>
      <c r="G110">
        <f t="shared" si="3"/>
        <v>2200</v>
      </c>
      <c r="H110">
        <f t="shared" si="38"/>
        <v>946</v>
      </c>
      <c r="J110">
        <f t="shared" si="5"/>
        <v>3146</v>
      </c>
      <c r="L110">
        <f t="shared" si="6"/>
        <v>172</v>
      </c>
      <c r="N110" s="24"/>
    </row>
    <row r="111" spans="1:17" x14ac:dyDescent="0.2">
      <c r="A111" s="1">
        <v>40634</v>
      </c>
      <c r="B111" s="2">
        <f t="shared" si="0"/>
        <v>2320</v>
      </c>
      <c r="C111">
        <f>ROUND((B111*0.472),0)</f>
        <v>1095</v>
      </c>
      <c r="E111">
        <f t="shared" si="2"/>
        <v>3415</v>
      </c>
      <c r="G111">
        <f t="shared" si="3"/>
        <v>2200</v>
      </c>
      <c r="H111">
        <f>ROUND((G111*0.472),0)</f>
        <v>1038</v>
      </c>
      <c r="J111">
        <f t="shared" si="5"/>
        <v>3238</v>
      </c>
      <c r="L111">
        <f t="shared" si="6"/>
        <v>177</v>
      </c>
      <c r="N111" s="24"/>
    </row>
    <row r="112" spans="1:17" x14ac:dyDescent="0.2">
      <c r="A112" s="1">
        <v>40664</v>
      </c>
      <c r="B112" s="2">
        <f t="shared" si="0"/>
        <v>2320</v>
      </c>
      <c r="C112">
        <f t="shared" ref="C112:C113" si="39">ROUND((B112*0.472),0)</f>
        <v>1095</v>
      </c>
      <c r="E112">
        <f t="shared" si="2"/>
        <v>3415</v>
      </c>
      <c r="G112">
        <f t="shared" si="3"/>
        <v>2200</v>
      </c>
      <c r="H112">
        <f t="shared" ref="H112:H113" si="40">ROUND((G112*0.472),0)</f>
        <v>1038</v>
      </c>
      <c r="J112">
        <f t="shared" si="5"/>
        <v>3238</v>
      </c>
      <c r="L112">
        <f t="shared" si="6"/>
        <v>177</v>
      </c>
      <c r="N112" s="24"/>
    </row>
    <row r="113" spans="1:17" x14ac:dyDescent="0.2">
      <c r="A113" s="1">
        <v>40695</v>
      </c>
      <c r="B113" s="2">
        <f t="shared" si="0"/>
        <v>2320</v>
      </c>
      <c r="C113">
        <f t="shared" si="39"/>
        <v>1095</v>
      </c>
      <c r="E113">
        <f t="shared" si="2"/>
        <v>3415</v>
      </c>
      <c r="G113">
        <f t="shared" si="3"/>
        <v>2200</v>
      </c>
      <c r="H113">
        <f t="shared" si="40"/>
        <v>1038</v>
      </c>
      <c r="J113">
        <f t="shared" si="5"/>
        <v>3238</v>
      </c>
      <c r="L113">
        <f t="shared" si="6"/>
        <v>177</v>
      </c>
      <c r="N113" s="25"/>
    </row>
    <row r="114" spans="1:17" x14ac:dyDescent="0.2">
      <c r="A114" s="1">
        <v>40735</v>
      </c>
      <c r="B114" s="2">
        <f t="shared" si="0"/>
        <v>2320</v>
      </c>
      <c r="C114">
        <f>ROUND((B114*0.472),0)</f>
        <v>1095</v>
      </c>
      <c r="E114">
        <f t="shared" si="2"/>
        <v>3415</v>
      </c>
      <c r="G114">
        <f t="shared" si="3"/>
        <v>2200</v>
      </c>
      <c r="H114">
        <f>ROUND((G114*0.472),0)</f>
        <v>1038</v>
      </c>
      <c r="J114">
        <f t="shared" si="5"/>
        <v>3238</v>
      </c>
      <c r="L114">
        <f t="shared" si="6"/>
        <v>177</v>
      </c>
      <c r="N114" s="25"/>
    </row>
    <row r="115" spans="1:17" x14ac:dyDescent="0.2">
      <c r="A115" s="1">
        <v>40766</v>
      </c>
      <c r="B115" s="2">
        <f t="shared" si="0"/>
        <v>2320</v>
      </c>
      <c r="C115">
        <f t="shared" ref="C115:C116" si="41">ROUND((B115*0.472),0)</f>
        <v>1095</v>
      </c>
      <c r="E115">
        <f t="shared" si="2"/>
        <v>3415</v>
      </c>
      <c r="G115">
        <f t="shared" si="3"/>
        <v>2200</v>
      </c>
      <c r="H115">
        <f t="shared" ref="H115:H116" si="42">ROUND((G115*0.472),0)</f>
        <v>1038</v>
      </c>
      <c r="J115">
        <f t="shared" si="5"/>
        <v>3238</v>
      </c>
      <c r="L115">
        <f t="shared" si="6"/>
        <v>177</v>
      </c>
      <c r="N115" s="25"/>
    </row>
    <row r="116" spans="1:17" x14ac:dyDescent="0.2">
      <c r="A116" s="1">
        <v>40797</v>
      </c>
      <c r="B116" s="2">
        <f t="shared" si="0"/>
        <v>2320</v>
      </c>
      <c r="C116">
        <f t="shared" si="41"/>
        <v>1095</v>
      </c>
      <c r="E116">
        <f t="shared" si="2"/>
        <v>3415</v>
      </c>
      <c r="G116">
        <f t="shared" si="3"/>
        <v>2200</v>
      </c>
      <c r="H116">
        <f t="shared" si="42"/>
        <v>1038</v>
      </c>
      <c r="J116">
        <f t="shared" si="5"/>
        <v>3238</v>
      </c>
      <c r="L116">
        <f t="shared" si="6"/>
        <v>177</v>
      </c>
      <c r="N116" s="25"/>
    </row>
    <row r="117" spans="1:17" x14ac:dyDescent="0.2">
      <c r="A117" s="1">
        <v>40827</v>
      </c>
      <c r="B117" s="2">
        <f t="shared" si="0"/>
        <v>2320</v>
      </c>
      <c r="C117">
        <f>ROUND((B117*0.52),0)</f>
        <v>1206</v>
      </c>
      <c r="E117">
        <f t="shared" si="2"/>
        <v>3526</v>
      </c>
      <c r="G117">
        <f t="shared" si="3"/>
        <v>2200</v>
      </c>
      <c r="H117">
        <f>ROUND((G117*0.52),0)</f>
        <v>1144</v>
      </c>
      <c r="J117">
        <f t="shared" si="5"/>
        <v>3344</v>
      </c>
      <c r="L117">
        <f t="shared" si="6"/>
        <v>182</v>
      </c>
      <c r="N117" s="25"/>
    </row>
    <row r="118" spans="1:17" x14ac:dyDescent="0.2">
      <c r="A118" s="1">
        <v>40858</v>
      </c>
      <c r="B118" s="2">
        <f t="shared" si="0"/>
        <v>2320</v>
      </c>
      <c r="C118">
        <f t="shared" ref="C118:C119" si="43">ROUND((B118*0.52),0)</f>
        <v>1206</v>
      </c>
      <c r="E118">
        <f t="shared" si="2"/>
        <v>3526</v>
      </c>
      <c r="G118">
        <f t="shared" si="3"/>
        <v>2200</v>
      </c>
      <c r="H118">
        <f t="shared" ref="H118:H119" si="44">ROUND((G118*0.52),0)</f>
        <v>1144</v>
      </c>
      <c r="J118">
        <f t="shared" si="5"/>
        <v>3344</v>
      </c>
      <c r="L118">
        <f t="shared" si="6"/>
        <v>182</v>
      </c>
      <c r="N118" s="25"/>
    </row>
    <row r="119" spans="1:17" x14ac:dyDescent="0.2">
      <c r="A119" s="1">
        <v>40878</v>
      </c>
      <c r="B119" s="2">
        <f t="shared" si="0"/>
        <v>2320</v>
      </c>
      <c r="C119">
        <f t="shared" si="43"/>
        <v>1206</v>
      </c>
      <c r="E119">
        <f t="shared" si="2"/>
        <v>3526</v>
      </c>
      <c r="G119">
        <f t="shared" si="3"/>
        <v>2200</v>
      </c>
      <c r="H119">
        <f t="shared" si="44"/>
        <v>1144</v>
      </c>
      <c r="J119">
        <f t="shared" si="5"/>
        <v>3344</v>
      </c>
      <c r="L119">
        <f t="shared" si="6"/>
        <v>182</v>
      </c>
      <c r="N119" s="24"/>
    </row>
    <row r="120" spans="1:17" x14ac:dyDescent="0.2">
      <c r="A120" s="1">
        <v>40909</v>
      </c>
      <c r="B120" s="2">
        <f t="shared" si="0"/>
        <v>2320</v>
      </c>
      <c r="C120">
        <f>ROUND((B120*0.567),0)</f>
        <v>1315</v>
      </c>
      <c r="E120">
        <f t="shared" si="2"/>
        <v>3635</v>
      </c>
      <c r="G120">
        <f t="shared" si="3"/>
        <v>2200</v>
      </c>
      <c r="H120">
        <f>ROUND((G120*0.567),0)</f>
        <v>1247</v>
      </c>
      <c r="J120">
        <f t="shared" si="5"/>
        <v>3447</v>
      </c>
      <c r="L120">
        <f t="shared" si="6"/>
        <v>188</v>
      </c>
      <c r="N120" s="24"/>
    </row>
    <row r="121" spans="1:17" x14ac:dyDescent="0.2">
      <c r="A121" s="1">
        <v>40940</v>
      </c>
      <c r="B121" s="2">
        <f t="shared" si="0"/>
        <v>2320</v>
      </c>
      <c r="C121">
        <f t="shared" ref="C121:C122" si="45">ROUND((B121*0.567),0)</f>
        <v>1315</v>
      </c>
      <c r="E121">
        <f t="shared" si="2"/>
        <v>3635</v>
      </c>
      <c r="G121">
        <f t="shared" si="3"/>
        <v>2200</v>
      </c>
      <c r="H121">
        <f t="shared" ref="H121:H122" si="46">ROUND((G121*0.567),0)</f>
        <v>1247</v>
      </c>
      <c r="J121">
        <f t="shared" si="5"/>
        <v>3447</v>
      </c>
      <c r="L121">
        <f t="shared" si="6"/>
        <v>188</v>
      </c>
      <c r="N121" s="25">
        <f>SUM(L110:L121)</f>
        <v>2156</v>
      </c>
      <c r="Q121" s="32">
        <f>$N$121</f>
        <v>2156</v>
      </c>
    </row>
    <row r="122" spans="1:17" x14ac:dyDescent="0.2">
      <c r="A122" s="1">
        <v>40969</v>
      </c>
      <c r="B122" s="2">
        <f t="shared" si="0"/>
        <v>2320</v>
      </c>
      <c r="C122">
        <f t="shared" si="45"/>
        <v>1315</v>
      </c>
      <c r="E122">
        <f t="shared" si="2"/>
        <v>3635</v>
      </c>
      <c r="G122">
        <f t="shared" si="3"/>
        <v>2200</v>
      </c>
      <c r="H122">
        <f t="shared" si="46"/>
        <v>1247</v>
      </c>
      <c r="J122">
        <f t="shared" si="5"/>
        <v>3447</v>
      </c>
      <c r="L122">
        <f t="shared" si="6"/>
        <v>188</v>
      </c>
      <c r="N122" s="24"/>
    </row>
    <row r="123" spans="1:17" x14ac:dyDescent="0.2">
      <c r="A123" s="1">
        <v>41000</v>
      </c>
      <c r="B123" s="2">
        <f t="shared" si="0"/>
        <v>2320</v>
      </c>
      <c r="C123">
        <f>ROUND((B123*0.567),0)</f>
        <v>1315</v>
      </c>
      <c r="E123">
        <f t="shared" si="2"/>
        <v>3635</v>
      </c>
      <c r="G123">
        <f t="shared" si="3"/>
        <v>2200</v>
      </c>
      <c r="H123">
        <f>ROUND((G123*0.567),0)</f>
        <v>1247</v>
      </c>
      <c r="J123">
        <f t="shared" si="5"/>
        <v>3447</v>
      </c>
      <c r="L123">
        <f t="shared" ref="L123:L128" si="47">E123-J123</f>
        <v>188</v>
      </c>
      <c r="N123" s="24"/>
    </row>
    <row r="124" spans="1:17" x14ac:dyDescent="0.2">
      <c r="A124" s="1">
        <v>41030</v>
      </c>
      <c r="B124" s="2">
        <f t="shared" si="0"/>
        <v>2320</v>
      </c>
      <c r="C124">
        <f t="shared" ref="C124:C125" si="48">ROUND((B124*0.567),0)</f>
        <v>1315</v>
      </c>
      <c r="E124">
        <f t="shared" si="2"/>
        <v>3635</v>
      </c>
      <c r="G124">
        <f t="shared" si="3"/>
        <v>2200</v>
      </c>
      <c r="H124">
        <f t="shared" ref="H124:H125" si="49">ROUND((G124*0.567),0)</f>
        <v>1247</v>
      </c>
      <c r="J124">
        <f t="shared" si="5"/>
        <v>3447</v>
      </c>
      <c r="L124">
        <f t="shared" si="47"/>
        <v>188</v>
      </c>
      <c r="N124" s="24"/>
    </row>
    <row r="125" spans="1:17" x14ac:dyDescent="0.2">
      <c r="A125" s="1">
        <v>41061</v>
      </c>
      <c r="B125" s="2">
        <f t="shared" ref="B125:B137" si="50">B124</f>
        <v>2320</v>
      </c>
      <c r="C125">
        <f t="shared" si="48"/>
        <v>1315</v>
      </c>
      <c r="E125">
        <f t="shared" ref="E125:E137" si="51">B125+C125</f>
        <v>3635</v>
      </c>
      <c r="G125">
        <f t="shared" ref="G125:G137" si="52">G124</f>
        <v>2200</v>
      </c>
      <c r="H125">
        <f t="shared" si="49"/>
        <v>1247</v>
      </c>
      <c r="J125">
        <f t="shared" ref="J125:J137" si="53">G125+H125</f>
        <v>3447</v>
      </c>
      <c r="L125">
        <f t="shared" si="47"/>
        <v>188</v>
      </c>
      <c r="N125" s="24"/>
    </row>
    <row r="126" spans="1:17" x14ac:dyDescent="0.2">
      <c r="A126" s="20">
        <v>41102</v>
      </c>
      <c r="B126" s="2">
        <f t="shared" si="50"/>
        <v>2320</v>
      </c>
      <c r="C126">
        <f>ROUND((B126*0.615),0)</f>
        <v>1427</v>
      </c>
      <c r="E126">
        <f t="shared" si="51"/>
        <v>3747</v>
      </c>
      <c r="G126">
        <f t="shared" si="52"/>
        <v>2200</v>
      </c>
      <c r="H126">
        <f>ROUND((G126*0.615),0)</f>
        <v>1353</v>
      </c>
      <c r="J126">
        <f t="shared" si="53"/>
        <v>3553</v>
      </c>
      <c r="L126">
        <f t="shared" si="47"/>
        <v>194</v>
      </c>
      <c r="N126" s="24"/>
    </row>
    <row r="127" spans="1:17" x14ac:dyDescent="0.2">
      <c r="A127" s="20">
        <v>41133</v>
      </c>
      <c r="B127" s="2">
        <f t="shared" si="50"/>
        <v>2320</v>
      </c>
      <c r="C127">
        <f t="shared" ref="C127:C128" si="54">ROUND((B127*0.615),0)</f>
        <v>1427</v>
      </c>
      <c r="E127">
        <f t="shared" si="51"/>
        <v>3747</v>
      </c>
      <c r="G127">
        <f t="shared" si="52"/>
        <v>2200</v>
      </c>
      <c r="H127">
        <f t="shared" ref="H127:H128" si="55">ROUND((G127*0.615),0)</f>
        <v>1353</v>
      </c>
      <c r="J127">
        <f t="shared" si="53"/>
        <v>3553</v>
      </c>
      <c r="L127">
        <f t="shared" si="47"/>
        <v>194</v>
      </c>
      <c r="N127" s="24"/>
    </row>
    <row r="128" spans="1:17" x14ac:dyDescent="0.2">
      <c r="A128" s="20">
        <v>41164</v>
      </c>
      <c r="B128" s="2">
        <f t="shared" si="50"/>
        <v>2320</v>
      </c>
      <c r="C128">
        <f t="shared" si="54"/>
        <v>1427</v>
      </c>
      <c r="E128">
        <f t="shared" si="51"/>
        <v>3747</v>
      </c>
      <c r="G128">
        <f t="shared" si="52"/>
        <v>2200</v>
      </c>
      <c r="H128">
        <f t="shared" si="55"/>
        <v>1353</v>
      </c>
      <c r="J128">
        <f t="shared" si="53"/>
        <v>3553</v>
      </c>
      <c r="L128">
        <f t="shared" si="47"/>
        <v>194</v>
      </c>
      <c r="N128" s="25"/>
    </row>
    <row r="129" spans="1:19" x14ac:dyDescent="0.2">
      <c r="A129" s="20">
        <v>41194</v>
      </c>
      <c r="B129" s="2">
        <f t="shared" si="50"/>
        <v>2320</v>
      </c>
      <c r="C129">
        <f>ROUND((B129*0.673),0)</f>
        <v>1561</v>
      </c>
      <c r="E129">
        <f t="shared" si="51"/>
        <v>3881</v>
      </c>
      <c r="G129">
        <f t="shared" si="52"/>
        <v>2200</v>
      </c>
      <c r="H129">
        <f>ROUND((G129*0.673),0)</f>
        <v>1481</v>
      </c>
      <c r="J129">
        <f t="shared" si="53"/>
        <v>3681</v>
      </c>
      <c r="L129">
        <f t="shared" ref="L129:L134" si="56">E129-J129</f>
        <v>200</v>
      </c>
      <c r="N129" s="26"/>
    </row>
    <row r="130" spans="1:19" x14ac:dyDescent="0.2">
      <c r="A130" s="20">
        <v>41225</v>
      </c>
      <c r="B130" s="2">
        <f t="shared" si="50"/>
        <v>2320</v>
      </c>
      <c r="C130">
        <f t="shared" ref="C130:C131" si="57">ROUND((B130*0.673),0)</f>
        <v>1561</v>
      </c>
      <c r="E130">
        <f t="shared" si="51"/>
        <v>3881</v>
      </c>
      <c r="G130">
        <f t="shared" si="52"/>
        <v>2200</v>
      </c>
      <c r="H130">
        <f t="shared" ref="H130:H131" si="58">ROUND((G130*0.673),0)</f>
        <v>1481</v>
      </c>
      <c r="J130">
        <f t="shared" si="53"/>
        <v>3681</v>
      </c>
      <c r="L130">
        <f t="shared" si="56"/>
        <v>200</v>
      </c>
      <c r="N130" s="24"/>
    </row>
    <row r="131" spans="1:19" x14ac:dyDescent="0.2">
      <c r="A131" s="20">
        <v>41255</v>
      </c>
      <c r="B131" s="2">
        <f t="shared" si="50"/>
        <v>2320</v>
      </c>
      <c r="C131">
        <f t="shared" si="57"/>
        <v>1561</v>
      </c>
      <c r="E131">
        <f t="shared" si="51"/>
        <v>3881</v>
      </c>
      <c r="G131">
        <f t="shared" si="52"/>
        <v>2200</v>
      </c>
      <c r="H131">
        <f t="shared" si="58"/>
        <v>1481</v>
      </c>
      <c r="J131">
        <f t="shared" si="53"/>
        <v>3681</v>
      </c>
      <c r="L131">
        <f t="shared" si="56"/>
        <v>200</v>
      </c>
      <c r="N131" s="24"/>
    </row>
    <row r="132" spans="1:19" x14ac:dyDescent="0.2">
      <c r="A132" s="1">
        <v>41275</v>
      </c>
      <c r="B132" s="2">
        <f t="shared" si="50"/>
        <v>2320</v>
      </c>
      <c r="C132">
        <f>ROUND((B132*0.715),0)</f>
        <v>1659</v>
      </c>
      <c r="E132">
        <f t="shared" si="51"/>
        <v>3979</v>
      </c>
      <c r="G132">
        <f t="shared" si="52"/>
        <v>2200</v>
      </c>
      <c r="H132">
        <f>ROUND((G132*0.715),0)</f>
        <v>1573</v>
      </c>
      <c r="J132">
        <f t="shared" si="53"/>
        <v>3773</v>
      </c>
      <c r="L132">
        <f t="shared" si="56"/>
        <v>206</v>
      </c>
      <c r="N132" s="24"/>
    </row>
    <row r="133" spans="1:19" ht="15.75" x14ac:dyDescent="0.25">
      <c r="A133" s="1">
        <v>41306</v>
      </c>
      <c r="B133" s="2">
        <f t="shared" si="50"/>
        <v>2320</v>
      </c>
      <c r="C133">
        <f t="shared" ref="C133:C134" si="59">ROUND((B133*0.715),0)</f>
        <v>1659</v>
      </c>
      <c r="E133">
        <f t="shared" si="51"/>
        <v>3979</v>
      </c>
      <c r="G133">
        <f t="shared" si="52"/>
        <v>2200</v>
      </c>
      <c r="H133">
        <f t="shared" ref="H133:H134" si="60">ROUND((G133*0.715),0)</f>
        <v>1573</v>
      </c>
      <c r="J133">
        <f t="shared" si="53"/>
        <v>3773</v>
      </c>
      <c r="L133">
        <f t="shared" si="56"/>
        <v>206</v>
      </c>
      <c r="M133" s="22"/>
      <c r="N133" s="25">
        <f>SUM(L122:L133)</f>
        <v>2346</v>
      </c>
      <c r="Q133" s="32">
        <f>$N$133</f>
        <v>2346</v>
      </c>
    </row>
    <row r="134" spans="1:19" x14ac:dyDescent="0.2">
      <c r="A134" s="1">
        <v>41334</v>
      </c>
      <c r="B134" s="2">
        <f t="shared" si="50"/>
        <v>2320</v>
      </c>
      <c r="C134">
        <f t="shared" si="59"/>
        <v>1659</v>
      </c>
      <c r="E134">
        <f t="shared" si="51"/>
        <v>3979</v>
      </c>
      <c r="G134">
        <f t="shared" si="52"/>
        <v>2200</v>
      </c>
      <c r="H134">
        <f t="shared" si="60"/>
        <v>1573</v>
      </c>
      <c r="J134">
        <f t="shared" si="53"/>
        <v>3773</v>
      </c>
      <c r="L134">
        <f t="shared" si="56"/>
        <v>206</v>
      </c>
      <c r="N134" s="24"/>
    </row>
    <row r="135" spans="1:19" ht="15.75" x14ac:dyDescent="0.25">
      <c r="A135" s="1">
        <v>41365</v>
      </c>
      <c r="B135" s="2">
        <f t="shared" si="50"/>
        <v>2320</v>
      </c>
      <c r="C135">
        <f>ROUND((B135*0.749),0)</f>
        <v>1738</v>
      </c>
      <c r="E135">
        <f t="shared" si="51"/>
        <v>4058</v>
      </c>
      <c r="G135">
        <f t="shared" si="52"/>
        <v>2200</v>
      </c>
      <c r="H135">
        <f>ROUND((G135*0.749),0)</f>
        <v>1648</v>
      </c>
      <c r="J135">
        <f t="shared" si="53"/>
        <v>3848</v>
      </c>
      <c r="L135">
        <f t="shared" ref="L135:L282" si="61">E135-J135</f>
        <v>210</v>
      </c>
      <c r="M135" s="22"/>
      <c r="N135" s="24"/>
    </row>
    <row r="136" spans="1:19" x14ac:dyDescent="0.2">
      <c r="A136" s="1">
        <v>41395</v>
      </c>
      <c r="B136" s="2">
        <f t="shared" si="50"/>
        <v>2320</v>
      </c>
      <c r="C136">
        <f t="shared" ref="C136:C137" si="62">ROUND((B136*0.749),0)</f>
        <v>1738</v>
      </c>
      <c r="E136">
        <f t="shared" si="51"/>
        <v>4058</v>
      </c>
      <c r="G136">
        <f t="shared" si="52"/>
        <v>2200</v>
      </c>
      <c r="H136">
        <f t="shared" ref="H136:H137" si="63">ROUND((G136*0.749),0)</f>
        <v>1648</v>
      </c>
      <c r="J136">
        <f t="shared" si="53"/>
        <v>3848</v>
      </c>
      <c r="L136">
        <f t="shared" si="61"/>
        <v>210</v>
      </c>
      <c r="N136" s="24"/>
    </row>
    <row r="137" spans="1:19" ht="20.25" x14ac:dyDescent="0.3">
      <c r="A137" s="1">
        <v>41426</v>
      </c>
      <c r="B137" s="2">
        <f t="shared" si="50"/>
        <v>2320</v>
      </c>
      <c r="C137">
        <f t="shared" si="62"/>
        <v>1738</v>
      </c>
      <c r="E137">
        <f t="shared" si="51"/>
        <v>4058</v>
      </c>
      <c r="G137">
        <f t="shared" si="52"/>
        <v>2200</v>
      </c>
      <c r="H137">
        <f t="shared" si="63"/>
        <v>1648</v>
      </c>
      <c r="J137">
        <f t="shared" si="53"/>
        <v>3848</v>
      </c>
      <c r="L137">
        <f>ROUND((E137-J137)*9/30,0)</f>
        <v>63</v>
      </c>
      <c r="N137" s="24">
        <f>SUM(L134:L137)</f>
        <v>689</v>
      </c>
      <c r="Q137" s="32">
        <f>$N$137</f>
        <v>689</v>
      </c>
      <c r="S137" s="36">
        <f>SUM(L59:L137)</f>
        <v>12213</v>
      </c>
    </row>
    <row r="138" spans="1:19" ht="20.25" x14ac:dyDescent="0.3">
      <c r="A138" s="1"/>
      <c r="B138" s="2"/>
      <c r="N138" s="24"/>
      <c r="Q138" s="32"/>
      <c r="S138" s="36"/>
    </row>
    <row r="139" spans="1:19" ht="20.25" x14ac:dyDescent="0.3">
      <c r="A139" s="1"/>
      <c r="B139" s="38" t="s">
        <v>87</v>
      </c>
      <c r="L139" s="38">
        <f>SUM(L60:L137)</f>
        <v>12213</v>
      </c>
      <c r="N139" s="24"/>
      <c r="Q139" s="32"/>
      <c r="S139" s="36"/>
    </row>
    <row r="140" spans="1:19" ht="20.25" x14ac:dyDescent="0.3">
      <c r="A140" s="1"/>
      <c r="B140" s="38"/>
      <c r="D140" s="38"/>
      <c r="L140" s="33"/>
      <c r="N140" s="24"/>
      <c r="Q140" s="32"/>
      <c r="S140" s="36"/>
    </row>
    <row r="141" spans="1:19" ht="20.25" x14ac:dyDescent="0.3">
      <c r="A141" s="1"/>
      <c r="B141" s="62" t="s">
        <v>126</v>
      </c>
      <c r="L141" s="62">
        <f>ROUNDUP((Q142*16.5),0)-ROUNDUP((Q141*16.5),0)</f>
        <v>0</v>
      </c>
      <c r="N141" s="24"/>
      <c r="O141" s="75" t="s">
        <v>124</v>
      </c>
      <c r="Q141" s="32">
        <f>F12+J12</f>
        <v>0</v>
      </c>
      <c r="S141" s="36"/>
    </row>
    <row r="142" spans="1:19" ht="20.25" x14ac:dyDescent="0.3">
      <c r="A142" s="1"/>
      <c r="B142" s="25" t="s">
        <v>127</v>
      </c>
      <c r="L142" s="25">
        <f>(Q142-Q141)*10</f>
        <v>0</v>
      </c>
      <c r="N142" s="24"/>
      <c r="O142" s="75" t="s">
        <v>125</v>
      </c>
      <c r="Q142" s="32">
        <f>F14+J14</f>
        <v>0</v>
      </c>
      <c r="S142" s="36"/>
    </row>
    <row r="143" spans="1:19" ht="20.25" x14ac:dyDescent="0.3">
      <c r="A143" s="1"/>
      <c r="B143" s="76" t="s">
        <v>128</v>
      </c>
      <c r="G143">
        <f>INT(F18*0.4)-F20</f>
        <v>0</v>
      </c>
      <c r="I143" s="43" t="s">
        <v>139</v>
      </c>
      <c r="L143" s="76"/>
      <c r="N143" s="24">
        <f>ROUND((G143*12*8.194),0)</f>
        <v>0</v>
      </c>
      <c r="Q143" s="32"/>
      <c r="S143" s="36"/>
    </row>
    <row r="144" spans="1:19" ht="20.25" x14ac:dyDescent="0.3">
      <c r="A144" s="28"/>
      <c r="B144" s="29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1"/>
      <c r="O144" s="30"/>
      <c r="P144" s="30"/>
      <c r="Q144" s="58"/>
      <c r="R144" s="30"/>
      <c r="S144" s="36"/>
    </row>
    <row r="145" spans="1:19" ht="20.25" x14ac:dyDescent="0.3">
      <c r="A145" s="1"/>
      <c r="B145" s="2"/>
      <c r="N145" s="24"/>
      <c r="Q145" s="32"/>
      <c r="S145" s="36"/>
    </row>
    <row r="146" spans="1:19" ht="20.25" x14ac:dyDescent="0.3">
      <c r="A146" s="78" t="s">
        <v>130</v>
      </c>
      <c r="B146" s="4" t="s">
        <v>78</v>
      </c>
      <c r="S146" s="36"/>
    </row>
    <row r="147" spans="1:19" ht="20.25" x14ac:dyDescent="0.3">
      <c r="A147" s="1"/>
      <c r="B147" s="4"/>
      <c r="D147" s="19" t="s">
        <v>21</v>
      </c>
      <c r="S147" s="36"/>
    </row>
    <row r="148" spans="1:19" ht="20.25" x14ac:dyDescent="0.3">
      <c r="A148" s="1"/>
      <c r="S148" s="36"/>
    </row>
    <row r="149" spans="1:19" ht="20.25" x14ac:dyDescent="0.3">
      <c r="A149" s="1"/>
      <c r="B149" s="3" t="s">
        <v>5</v>
      </c>
      <c r="M149" s="46"/>
      <c r="O149" s="51"/>
      <c r="S149" s="36"/>
    </row>
    <row r="150" spans="1:19" ht="20.25" x14ac:dyDescent="0.3">
      <c r="A150" s="1"/>
      <c r="O150" s="46" t="s">
        <v>14</v>
      </c>
      <c r="Q150" s="51" t="s">
        <v>27</v>
      </c>
      <c r="S150" s="36"/>
    </row>
    <row r="151" spans="1:19" ht="20.25" x14ac:dyDescent="0.3">
      <c r="A151" s="1"/>
      <c r="B151" s="3" t="s">
        <v>22</v>
      </c>
      <c r="F151" s="33">
        <f>F6</f>
        <v>1000</v>
      </c>
      <c r="L151" s="44"/>
      <c r="M151" s="44"/>
      <c r="O151" s="45"/>
      <c r="Q151" s="46"/>
      <c r="S151" s="36"/>
    </row>
    <row r="152" spans="1:19" ht="20.25" x14ac:dyDescent="0.3">
      <c r="A152" s="1"/>
      <c r="L152" s="44"/>
      <c r="M152" s="44"/>
      <c r="N152" s="44" t="s">
        <v>32</v>
      </c>
      <c r="O152" s="44">
        <f>ROUNDUP((F157/2),0)</f>
        <v>0</v>
      </c>
      <c r="Q152" s="48">
        <f>ROUNDUP((F159/2),0)</f>
        <v>0</v>
      </c>
      <c r="S152" s="36"/>
    </row>
    <row r="153" spans="1:19" ht="20.25" x14ac:dyDescent="0.3">
      <c r="A153" s="1"/>
      <c r="B153" s="2" t="s">
        <v>23</v>
      </c>
      <c r="F153" s="43">
        <f>F8</f>
        <v>2200</v>
      </c>
      <c r="L153" s="44"/>
      <c r="M153" s="44"/>
      <c r="N153" s="44" t="s">
        <v>10</v>
      </c>
      <c r="O153" s="44">
        <f>ROUNDUP((O152*0.688),0)</f>
        <v>0</v>
      </c>
      <c r="Q153" s="48">
        <f>ROUNDUP((Q152*0.782),0)</f>
        <v>0</v>
      </c>
      <c r="S153" s="36"/>
    </row>
    <row r="154" spans="1:19" ht="20.25" x14ac:dyDescent="0.3">
      <c r="A154" s="1"/>
      <c r="L154" s="44"/>
      <c r="M154" s="44"/>
      <c r="N154" s="44" t="s">
        <v>33</v>
      </c>
      <c r="O154" s="44">
        <f>O152+O153</f>
        <v>0</v>
      </c>
      <c r="P154" s="10"/>
      <c r="Q154" s="48">
        <f>Q152+Q153</f>
        <v>0</v>
      </c>
      <c r="S154" s="36"/>
    </row>
    <row r="155" spans="1:19" ht="20.25" x14ac:dyDescent="0.3">
      <c r="A155" s="1"/>
      <c r="B155" s="2" t="s">
        <v>24</v>
      </c>
      <c r="F155" s="49">
        <f>F10</f>
        <v>2320</v>
      </c>
      <c r="L155" s="44"/>
      <c r="M155" s="43"/>
      <c r="N155" s="44" t="s">
        <v>30</v>
      </c>
      <c r="O155" s="44">
        <f>ROUNDUP((O154*0.3),0)</f>
        <v>0</v>
      </c>
      <c r="Q155" s="48">
        <f>ROUNDUP((Q154*0.3),0)</f>
        <v>0</v>
      </c>
      <c r="S155" s="36"/>
    </row>
    <row r="156" spans="1:19" ht="20.25" x14ac:dyDescent="0.3">
      <c r="A156" s="1"/>
      <c r="B156" s="4"/>
      <c r="N156" s="44" t="s">
        <v>31</v>
      </c>
      <c r="O156" s="44">
        <f>ROUNDUP((O154+O155),0)</f>
        <v>0</v>
      </c>
      <c r="Q156" s="48">
        <f>ROUNDUP((Q154+Q155),0)</f>
        <v>0</v>
      </c>
      <c r="S156" s="36"/>
    </row>
    <row r="157" spans="1:19" ht="20.25" x14ac:dyDescent="0.3">
      <c r="A157" s="1"/>
      <c r="B157" s="50" t="s">
        <v>46</v>
      </c>
      <c r="D157" s="19"/>
      <c r="F157" s="44">
        <f>F12</f>
        <v>0</v>
      </c>
      <c r="H157" s="38" t="s">
        <v>7</v>
      </c>
      <c r="K157" s="33">
        <f>INT(F161*0.4)</f>
        <v>0</v>
      </c>
      <c r="N157" s="15"/>
      <c r="O157" s="14"/>
      <c r="S157" s="36"/>
    </row>
    <row r="158" spans="1:19" ht="20.25" x14ac:dyDescent="0.3">
      <c r="A158" s="1"/>
      <c r="B158" s="2"/>
      <c r="D158" s="19"/>
      <c r="F158" s="32"/>
      <c r="H158" s="47"/>
      <c r="K158" s="49"/>
      <c r="N158" s="15"/>
      <c r="O158" s="14"/>
      <c r="S158" s="36"/>
    </row>
    <row r="159" spans="1:19" ht="20.25" x14ac:dyDescent="0.3">
      <c r="A159" s="1"/>
      <c r="B159" s="3" t="s">
        <v>47</v>
      </c>
      <c r="F159" s="48">
        <f>F14</f>
        <v>0</v>
      </c>
      <c r="H159" s="3"/>
      <c r="K159" s="66" t="s">
        <v>109</v>
      </c>
      <c r="M159" s="46"/>
      <c r="O159" s="51"/>
      <c r="S159" s="36"/>
    </row>
    <row r="160" spans="1:19" ht="20.25" x14ac:dyDescent="0.3">
      <c r="A160" s="1"/>
      <c r="B160" s="3"/>
      <c r="H160" s="3"/>
      <c r="K160" s="66" t="s">
        <v>107</v>
      </c>
      <c r="M160" s="45"/>
      <c r="O160" s="46"/>
      <c r="S160" s="36"/>
    </row>
    <row r="161" spans="1:19" ht="20.25" x14ac:dyDescent="0.3">
      <c r="A161" s="61"/>
      <c r="B161" s="42" t="s">
        <v>25</v>
      </c>
      <c r="F161" s="74">
        <f>O152</f>
        <v>0</v>
      </c>
      <c r="H161" s="3"/>
      <c r="K161" s="66" t="s">
        <v>108</v>
      </c>
      <c r="L161" s="44"/>
      <c r="M161" s="44"/>
      <c r="O161" s="48"/>
      <c r="S161" s="36"/>
    </row>
    <row r="162" spans="1:19" ht="20.25" x14ac:dyDescent="0.3">
      <c r="A162" s="1"/>
      <c r="B162" s="3"/>
      <c r="E162" s="16"/>
      <c r="F162" s="27"/>
      <c r="H162" s="3"/>
      <c r="K162" s="18"/>
      <c r="L162" s="44"/>
      <c r="M162" s="44"/>
      <c r="O162" s="48"/>
      <c r="S162" s="36"/>
    </row>
    <row r="163" spans="1:19" ht="20.25" x14ac:dyDescent="0.3">
      <c r="A163" s="1"/>
      <c r="B163" s="47" t="s">
        <v>26</v>
      </c>
      <c r="F163" s="48">
        <f>Q152</f>
        <v>0</v>
      </c>
      <c r="H163" s="3"/>
      <c r="L163" s="44"/>
      <c r="M163" s="44"/>
      <c r="N163" s="10"/>
      <c r="O163" s="48"/>
      <c r="S163" s="36"/>
    </row>
    <row r="164" spans="1:19" ht="20.25" x14ac:dyDescent="0.3">
      <c r="A164" s="1"/>
      <c r="B164" s="3"/>
      <c r="E164" s="17"/>
      <c r="F164" s="23"/>
      <c r="H164" s="3"/>
      <c r="L164" s="44"/>
      <c r="M164" s="44"/>
      <c r="O164" s="48"/>
      <c r="S164" s="36"/>
    </row>
    <row r="165" spans="1:19" ht="20.25" x14ac:dyDescent="0.3">
      <c r="A165" s="2"/>
      <c r="B165" s="8"/>
      <c r="H165" s="3"/>
      <c r="I165" s="17"/>
      <c r="L165" s="63" t="s">
        <v>98</v>
      </c>
      <c r="M165" s="44"/>
      <c r="O165" s="48"/>
      <c r="S165" s="36"/>
    </row>
    <row r="166" spans="1:19" ht="20.25" x14ac:dyDescent="0.3">
      <c r="A166" s="65" t="s">
        <v>111</v>
      </c>
      <c r="B166" s="17" t="s">
        <v>90</v>
      </c>
      <c r="H166" s="3"/>
      <c r="I166" s="17"/>
      <c r="L166" s="62" t="s">
        <v>99</v>
      </c>
      <c r="N166" s="2"/>
      <c r="O166" s="9"/>
      <c r="S166" s="36"/>
    </row>
    <row r="167" spans="1:19" ht="20.25" x14ac:dyDescent="0.3">
      <c r="A167" s="6"/>
      <c r="B167" s="47" t="s">
        <v>91</v>
      </c>
      <c r="C167" s="12"/>
      <c r="D167" s="12"/>
      <c r="E167" s="12"/>
      <c r="F167" s="12"/>
      <c r="H167" s="9"/>
      <c r="I167" s="17"/>
      <c r="J167" s="9"/>
      <c r="N167" s="2"/>
      <c r="O167" s="9"/>
      <c r="Q167" s="32"/>
      <c r="S167" s="36"/>
    </row>
    <row r="168" spans="1:19" ht="20.25" x14ac:dyDescent="0.3">
      <c r="A168" s="6"/>
      <c r="B168" s="2"/>
      <c r="H168" s="3"/>
      <c r="N168" s="2"/>
      <c r="O168" s="9"/>
      <c r="Q168" s="32"/>
      <c r="S168" s="36"/>
    </row>
    <row r="169" spans="1:19" ht="20.25" x14ac:dyDescent="0.3">
      <c r="A169" s="6" t="s">
        <v>13</v>
      </c>
      <c r="B169" s="47" t="s">
        <v>92</v>
      </c>
      <c r="C169" s="12"/>
      <c r="D169" s="12"/>
      <c r="E169" s="12"/>
      <c r="F169" s="12"/>
      <c r="H169" s="9"/>
      <c r="I169" s="47"/>
      <c r="J169" s="9"/>
      <c r="K169" s="47" t="s">
        <v>141</v>
      </c>
      <c r="Q169" s="32"/>
      <c r="S169" s="36"/>
    </row>
    <row r="170" spans="1:19" ht="20.25" x14ac:dyDescent="0.3">
      <c r="A170" s="6"/>
      <c r="B170" s="42" t="s">
        <v>93</v>
      </c>
      <c r="C170" s="12"/>
      <c r="D170" s="12"/>
      <c r="E170" s="12"/>
      <c r="F170" s="12"/>
      <c r="H170" s="9"/>
      <c r="I170" s="17"/>
      <c r="J170" s="9"/>
      <c r="K170" s="17" t="s">
        <v>142</v>
      </c>
      <c r="Q170" s="32"/>
      <c r="S170" s="36"/>
    </row>
    <row r="171" spans="1:19" ht="20.25" x14ac:dyDescent="0.3">
      <c r="A171" s="6"/>
      <c r="B171" s="54"/>
      <c r="C171" s="12"/>
      <c r="D171" s="12"/>
      <c r="E171" s="12"/>
      <c r="F171" s="12"/>
      <c r="H171" s="9"/>
      <c r="I171" s="17"/>
      <c r="J171" s="9"/>
      <c r="Q171" s="32"/>
      <c r="S171" s="36"/>
    </row>
    <row r="172" spans="1:19" ht="20.25" x14ac:dyDescent="0.3">
      <c r="A172" s="6" t="s">
        <v>116</v>
      </c>
      <c r="B172" s="54" t="s">
        <v>76</v>
      </c>
      <c r="C172" s="12"/>
      <c r="D172" s="12"/>
      <c r="E172" s="12"/>
      <c r="F172" s="12"/>
      <c r="H172" s="9"/>
      <c r="I172" s="17"/>
      <c r="J172" s="9"/>
      <c r="Q172" s="32"/>
      <c r="S172" s="36"/>
    </row>
    <row r="173" spans="1:19" ht="20.25" x14ac:dyDescent="0.3">
      <c r="A173" s="2"/>
      <c r="B173" s="54" t="s">
        <v>115</v>
      </c>
      <c r="H173" s="3"/>
      <c r="I173" s="17"/>
      <c r="L173" s="11"/>
      <c r="Q173" s="32"/>
      <c r="S173" s="36"/>
    </row>
    <row r="174" spans="1:19" ht="20.25" x14ac:dyDescent="0.3">
      <c r="B174" s="8"/>
      <c r="H174" s="38" t="s">
        <v>94</v>
      </c>
      <c r="I174" s="17"/>
      <c r="L174" s="11"/>
      <c r="Q174" s="32"/>
      <c r="S174" s="36"/>
    </row>
    <row r="175" spans="1:19" ht="20.25" x14ac:dyDescent="0.3">
      <c r="A175" s="6"/>
      <c r="B175" s="47" t="s">
        <v>95</v>
      </c>
      <c r="C175" s="12"/>
      <c r="D175" s="12"/>
      <c r="E175" s="12"/>
      <c r="F175" s="12"/>
      <c r="H175" s="9"/>
      <c r="I175" s="17"/>
      <c r="J175" s="9"/>
      <c r="Q175" s="32"/>
      <c r="S175" s="36"/>
    </row>
    <row r="176" spans="1:19" ht="20.25" x14ac:dyDescent="0.3">
      <c r="A176" s="6"/>
      <c r="B176" s="17" t="s">
        <v>138</v>
      </c>
      <c r="C176" s="12"/>
      <c r="D176" s="12"/>
      <c r="E176" s="12"/>
      <c r="F176" s="12"/>
      <c r="H176" s="9"/>
      <c r="I176" s="17"/>
      <c r="J176" s="9"/>
      <c r="Q176" s="32"/>
      <c r="S176" s="36"/>
    </row>
    <row r="177" spans="1:19" ht="20.25" x14ac:dyDescent="0.3">
      <c r="A177" s="6"/>
      <c r="B177" s="47"/>
      <c r="C177" s="12"/>
      <c r="D177" s="12"/>
      <c r="E177" s="12"/>
      <c r="F177" s="12"/>
      <c r="H177" s="9"/>
      <c r="I177" s="47"/>
      <c r="J177" s="9"/>
      <c r="K177" s="47"/>
      <c r="Q177" s="32"/>
      <c r="S177" s="36"/>
    </row>
    <row r="178" spans="1:19" ht="20.25" x14ac:dyDescent="0.3">
      <c r="A178" s="45"/>
      <c r="B178" s="38"/>
      <c r="C178" s="12"/>
      <c r="D178" s="12"/>
      <c r="E178" s="12"/>
      <c r="F178" s="12"/>
      <c r="H178" s="9"/>
      <c r="I178" s="17"/>
      <c r="J178" s="9"/>
      <c r="K178" s="17"/>
      <c r="N178" s="60"/>
      <c r="Q178" s="32"/>
      <c r="S178" s="36"/>
    </row>
    <row r="179" spans="1:19" ht="20.25" x14ac:dyDescent="0.3">
      <c r="A179" s="6"/>
      <c r="B179" s="54"/>
      <c r="C179" s="12"/>
      <c r="D179" s="12"/>
      <c r="E179" s="12"/>
      <c r="F179" s="12"/>
      <c r="H179" s="9"/>
      <c r="I179" s="17"/>
      <c r="J179" s="9"/>
      <c r="Q179" s="32"/>
      <c r="S179" s="36"/>
    </row>
    <row r="180" spans="1:19" ht="20.25" x14ac:dyDescent="0.3">
      <c r="A180" s="6" t="s">
        <v>117</v>
      </c>
      <c r="B180" s="54" t="s">
        <v>118</v>
      </c>
      <c r="C180" s="12"/>
      <c r="D180" s="12"/>
      <c r="E180" s="12"/>
      <c r="F180" s="12"/>
      <c r="H180" s="9"/>
      <c r="I180" s="17"/>
      <c r="J180" s="9"/>
      <c r="Q180" s="32"/>
      <c r="S180" s="36"/>
    </row>
    <row r="181" spans="1:19" ht="20.25" x14ac:dyDescent="0.3">
      <c r="A181" s="6"/>
      <c r="B181" s="43" t="s">
        <v>148</v>
      </c>
      <c r="J181" s="25"/>
      <c r="Q181" s="32"/>
      <c r="S181" s="36"/>
    </row>
    <row r="182" spans="1:19" ht="20.25" x14ac:dyDescent="0.3">
      <c r="B182" s="10"/>
      <c r="J182" s="25" t="s">
        <v>12</v>
      </c>
      <c r="M182" s="34"/>
      <c r="Q182" s="32"/>
      <c r="S182" s="36"/>
    </row>
    <row r="183" spans="1:19" ht="20.25" x14ac:dyDescent="0.3">
      <c r="B183" s="2"/>
      <c r="C183" s="3" t="s">
        <v>15</v>
      </c>
      <c r="H183" s="18" t="s">
        <v>16</v>
      </c>
      <c r="J183" s="8"/>
      <c r="Q183" s="32"/>
      <c r="S183" s="36"/>
    </row>
    <row r="184" spans="1:19" ht="20.25" x14ac:dyDescent="0.3">
      <c r="B184" s="2" t="s">
        <v>3</v>
      </c>
      <c r="C184" s="2"/>
      <c r="G184" s="2" t="s">
        <v>3</v>
      </c>
      <c r="H184" s="2"/>
      <c r="M184" s="40"/>
      <c r="Q184" s="32"/>
      <c r="S184" s="36"/>
    </row>
    <row r="185" spans="1:19" ht="20.25" x14ac:dyDescent="0.3">
      <c r="B185" s="2" t="s">
        <v>80</v>
      </c>
      <c r="C185" s="2"/>
      <c r="G185" s="2" t="s">
        <v>80</v>
      </c>
      <c r="H185" s="2"/>
      <c r="M185" s="5"/>
      <c r="Q185" s="32"/>
      <c r="S185" s="36"/>
    </row>
    <row r="186" spans="1:19" ht="20.25" x14ac:dyDescent="0.3">
      <c r="B186" s="2" t="s">
        <v>32</v>
      </c>
      <c r="C186" s="7" t="s">
        <v>82</v>
      </c>
      <c r="G186" s="2" t="s">
        <v>32</v>
      </c>
      <c r="H186" s="7" t="s">
        <v>9</v>
      </c>
      <c r="M186" s="5"/>
      <c r="N186" s="24" t="s">
        <v>6</v>
      </c>
      <c r="Q186" s="32"/>
      <c r="S186" s="36"/>
    </row>
    <row r="187" spans="1:19" ht="20.25" x14ac:dyDescent="0.3">
      <c r="A187" t="s">
        <v>0</v>
      </c>
      <c r="B187" s="2" t="s">
        <v>81</v>
      </c>
      <c r="C187" s="7" t="s">
        <v>83</v>
      </c>
      <c r="D187" s="7" t="s">
        <v>10</v>
      </c>
      <c r="E187" s="2" t="s">
        <v>2</v>
      </c>
      <c r="G187" s="2" t="s">
        <v>84</v>
      </c>
      <c r="H187" s="7" t="s">
        <v>83</v>
      </c>
      <c r="I187" s="7" t="s">
        <v>10</v>
      </c>
      <c r="J187" s="2" t="s">
        <v>2</v>
      </c>
      <c r="L187" t="s">
        <v>4</v>
      </c>
      <c r="N187" s="24" t="s">
        <v>4</v>
      </c>
      <c r="Q187" s="32"/>
      <c r="S187" s="36"/>
    </row>
    <row r="188" spans="1:19" ht="20.25" x14ac:dyDescent="0.3">
      <c r="B188" s="2"/>
      <c r="C188" s="7"/>
      <c r="D188" s="7"/>
      <c r="E188" s="2"/>
      <c r="G188" s="2"/>
      <c r="H188" s="7"/>
      <c r="I188" s="7"/>
      <c r="J188" s="2"/>
      <c r="N188" s="24"/>
      <c r="Q188" s="32"/>
      <c r="S188" s="36"/>
    </row>
    <row r="189" spans="1:19" ht="20.25" x14ac:dyDescent="0.3">
      <c r="A189" s="2" t="s">
        <v>42</v>
      </c>
      <c r="B189" s="49"/>
      <c r="G189" s="43"/>
      <c r="N189" s="24"/>
      <c r="S189" s="36"/>
    </row>
    <row r="190" spans="1:19" ht="20.25" x14ac:dyDescent="0.3">
      <c r="A190" s="1">
        <v>39083</v>
      </c>
      <c r="B190" s="2">
        <f>B189</f>
        <v>0</v>
      </c>
      <c r="C190">
        <v>0</v>
      </c>
      <c r="D190">
        <f>ROUNDUP((B190*0),0)</f>
        <v>0</v>
      </c>
      <c r="E190">
        <f>C190+D190</f>
        <v>0</v>
      </c>
      <c r="G190">
        <f>G189</f>
        <v>0</v>
      </c>
      <c r="H190">
        <v>0</v>
      </c>
      <c r="I190">
        <f>ROUNDUP((G190*0),0)</f>
        <v>0</v>
      </c>
      <c r="J190">
        <f>H190+I190</f>
        <v>0</v>
      </c>
      <c r="L190">
        <f>E190-J190</f>
        <v>0</v>
      </c>
      <c r="N190" s="24"/>
      <c r="S190" s="36"/>
    </row>
    <row r="191" spans="1:19" ht="20.25" x14ac:dyDescent="0.3">
      <c r="A191" s="1">
        <v>39114</v>
      </c>
      <c r="B191" s="2">
        <f t="shared" ref="B191:C206" si="64">B190</f>
        <v>0</v>
      </c>
      <c r="C191">
        <f>C190</f>
        <v>0</v>
      </c>
      <c r="D191">
        <f>ROUNDUP((B191*0),0)</f>
        <v>0</v>
      </c>
      <c r="E191">
        <f t="shared" ref="E191:E254" si="65">C191+D191</f>
        <v>0</v>
      </c>
      <c r="G191">
        <f t="shared" ref="G191:H206" si="66">G190</f>
        <v>0</v>
      </c>
      <c r="H191">
        <f>H190</f>
        <v>0</v>
      </c>
      <c r="I191">
        <f>ROUNDUP((G191*0),0)</f>
        <v>0</v>
      </c>
      <c r="J191">
        <f t="shared" ref="J191:J254" si="67">H191+I191</f>
        <v>0</v>
      </c>
      <c r="L191">
        <f t="shared" ref="L191:L254" si="68">E191-J191</f>
        <v>0</v>
      </c>
      <c r="N191" s="25">
        <f>SUM(L190:L191)</f>
        <v>0</v>
      </c>
      <c r="S191" s="36"/>
    </row>
    <row r="192" spans="1:19" ht="20.25" x14ac:dyDescent="0.3">
      <c r="A192" s="1">
        <v>39142</v>
      </c>
      <c r="B192" s="2">
        <f t="shared" si="64"/>
        <v>0</v>
      </c>
      <c r="C192">
        <f t="shared" si="64"/>
        <v>0</v>
      </c>
      <c r="D192">
        <f>ROUNDUP((B192*0),0)</f>
        <v>0</v>
      </c>
      <c r="E192">
        <f t="shared" si="65"/>
        <v>0</v>
      </c>
      <c r="G192">
        <f t="shared" si="66"/>
        <v>0</v>
      </c>
      <c r="H192">
        <f t="shared" si="66"/>
        <v>0</v>
      </c>
      <c r="I192">
        <f>ROUNDUP((G192*0),0)</f>
        <v>0</v>
      </c>
      <c r="J192">
        <f t="shared" si="67"/>
        <v>0</v>
      </c>
      <c r="L192">
        <f t="shared" si="68"/>
        <v>0</v>
      </c>
      <c r="N192" s="24"/>
      <c r="S192" s="36"/>
    </row>
    <row r="193" spans="1:19" ht="20.25" x14ac:dyDescent="0.3">
      <c r="A193" s="1">
        <v>39173</v>
      </c>
      <c r="B193" s="2">
        <f t="shared" si="64"/>
        <v>0</v>
      </c>
      <c r="C193">
        <f t="shared" si="64"/>
        <v>0</v>
      </c>
      <c r="D193">
        <f>ROUNDUP((B193*0.008),0)</f>
        <v>0</v>
      </c>
      <c r="E193">
        <f t="shared" si="65"/>
        <v>0</v>
      </c>
      <c r="G193">
        <f t="shared" si="66"/>
        <v>0</v>
      </c>
      <c r="H193">
        <f t="shared" si="66"/>
        <v>0</v>
      </c>
      <c r="I193">
        <f>ROUNDUP((G193*0.008),0)</f>
        <v>0</v>
      </c>
      <c r="J193">
        <f t="shared" si="67"/>
        <v>0</v>
      </c>
      <c r="L193">
        <f t="shared" si="68"/>
        <v>0</v>
      </c>
      <c r="N193" s="24"/>
      <c r="S193" s="36"/>
    </row>
    <row r="194" spans="1:19" ht="20.25" x14ac:dyDescent="0.3">
      <c r="A194" s="1">
        <v>39203</v>
      </c>
      <c r="B194" s="2">
        <f t="shared" si="64"/>
        <v>0</v>
      </c>
      <c r="C194">
        <f t="shared" si="64"/>
        <v>0</v>
      </c>
      <c r="D194">
        <f>ROUNDUP((B194*0.008),0)</f>
        <v>0</v>
      </c>
      <c r="E194">
        <f t="shared" si="65"/>
        <v>0</v>
      </c>
      <c r="G194">
        <f t="shared" si="66"/>
        <v>0</v>
      </c>
      <c r="H194">
        <f t="shared" si="66"/>
        <v>0</v>
      </c>
      <c r="I194">
        <f>ROUNDUP((G194*0.008),0)</f>
        <v>0</v>
      </c>
      <c r="J194">
        <f t="shared" si="67"/>
        <v>0</v>
      </c>
      <c r="L194">
        <f t="shared" si="68"/>
        <v>0</v>
      </c>
      <c r="N194" s="24"/>
      <c r="S194" s="36"/>
    </row>
    <row r="195" spans="1:19" ht="20.25" x14ac:dyDescent="0.3">
      <c r="A195" s="1">
        <v>39234</v>
      </c>
      <c r="B195" s="2">
        <f t="shared" si="64"/>
        <v>0</v>
      </c>
      <c r="C195">
        <f t="shared" si="64"/>
        <v>0</v>
      </c>
      <c r="D195">
        <f>ROUNDUP((B195*0.008),0)</f>
        <v>0</v>
      </c>
      <c r="E195">
        <f t="shared" si="65"/>
        <v>0</v>
      </c>
      <c r="G195">
        <f t="shared" si="66"/>
        <v>0</v>
      </c>
      <c r="H195">
        <f t="shared" si="66"/>
        <v>0</v>
      </c>
      <c r="I195">
        <f>ROUNDUP((G195*0.008),0)</f>
        <v>0</v>
      </c>
      <c r="J195">
        <f t="shared" si="67"/>
        <v>0</v>
      </c>
      <c r="L195">
        <f t="shared" si="68"/>
        <v>0</v>
      </c>
      <c r="N195" s="24"/>
      <c r="S195" s="36"/>
    </row>
    <row r="196" spans="1:19" ht="20.25" x14ac:dyDescent="0.3">
      <c r="A196" s="1">
        <v>39264</v>
      </c>
      <c r="B196" s="2">
        <f t="shared" si="64"/>
        <v>0</v>
      </c>
      <c r="C196">
        <f t="shared" si="64"/>
        <v>0</v>
      </c>
      <c r="D196">
        <f>ROUNDUP((B196*0.013),0)</f>
        <v>0</v>
      </c>
      <c r="E196">
        <f t="shared" si="65"/>
        <v>0</v>
      </c>
      <c r="G196">
        <f t="shared" si="66"/>
        <v>0</v>
      </c>
      <c r="H196">
        <f t="shared" si="66"/>
        <v>0</v>
      </c>
      <c r="I196">
        <f>ROUNDUP((G196*0.013),0)</f>
        <v>0</v>
      </c>
      <c r="J196">
        <f t="shared" si="67"/>
        <v>0</v>
      </c>
      <c r="L196">
        <f t="shared" si="68"/>
        <v>0</v>
      </c>
      <c r="N196" s="24"/>
      <c r="S196" s="36"/>
    </row>
    <row r="197" spans="1:19" ht="20.25" x14ac:dyDescent="0.3">
      <c r="A197" s="1">
        <v>39295</v>
      </c>
      <c r="B197" s="2">
        <f t="shared" si="64"/>
        <v>0</v>
      </c>
      <c r="C197">
        <f t="shared" si="64"/>
        <v>0</v>
      </c>
      <c r="D197">
        <f>ROUNDUP((B197*0.013),0)</f>
        <v>0</v>
      </c>
      <c r="E197">
        <f t="shared" si="65"/>
        <v>0</v>
      </c>
      <c r="G197">
        <f t="shared" si="66"/>
        <v>0</v>
      </c>
      <c r="H197">
        <f t="shared" si="66"/>
        <v>0</v>
      </c>
      <c r="I197">
        <f>ROUNDUP((G197*0.013),0)</f>
        <v>0</v>
      </c>
      <c r="J197">
        <f t="shared" si="67"/>
        <v>0</v>
      </c>
      <c r="L197">
        <f t="shared" si="68"/>
        <v>0</v>
      </c>
      <c r="N197" s="24"/>
      <c r="S197" s="36"/>
    </row>
    <row r="198" spans="1:19" ht="20.25" x14ac:dyDescent="0.3">
      <c r="A198" s="1">
        <v>39326</v>
      </c>
      <c r="B198" s="2">
        <f t="shared" si="64"/>
        <v>0</v>
      </c>
      <c r="C198">
        <f t="shared" si="64"/>
        <v>0</v>
      </c>
      <c r="D198">
        <f>ROUNDUP((B198*0.013),0)</f>
        <v>0</v>
      </c>
      <c r="E198">
        <f t="shared" si="65"/>
        <v>0</v>
      </c>
      <c r="G198">
        <f t="shared" si="66"/>
        <v>0</v>
      </c>
      <c r="H198">
        <f t="shared" si="66"/>
        <v>0</v>
      </c>
      <c r="I198">
        <f>ROUNDUP((G198*0.013),0)</f>
        <v>0</v>
      </c>
      <c r="J198">
        <f t="shared" si="67"/>
        <v>0</v>
      </c>
      <c r="L198">
        <f t="shared" si="68"/>
        <v>0</v>
      </c>
      <c r="N198" s="24"/>
      <c r="S198" s="36"/>
    </row>
    <row r="199" spans="1:19" ht="20.25" x14ac:dyDescent="0.3">
      <c r="A199" s="1">
        <v>39356</v>
      </c>
      <c r="B199" s="2">
        <f t="shared" si="64"/>
        <v>0</v>
      </c>
      <c r="C199">
        <f t="shared" si="64"/>
        <v>0</v>
      </c>
      <c r="D199">
        <f>ROUNDUP((B199*0.042),0)</f>
        <v>0</v>
      </c>
      <c r="E199">
        <f t="shared" si="65"/>
        <v>0</v>
      </c>
      <c r="G199">
        <f t="shared" si="66"/>
        <v>0</v>
      </c>
      <c r="H199">
        <f t="shared" si="66"/>
        <v>0</v>
      </c>
      <c r="I199">
        <f>ROUNDUP((G199*0.042),0)</f>
        <v>0</v>
      </c>
      <c r="J199">
        <f t="shared" si="67"/>
        <v>0</v>
      </c>
      <c r="L199">
        <f t="shared" si="68"/>
        <v>0</v>
      </c>
      <c r="N199" s="24"/>
      <c r="S199" s="36"/>
    </row>
    <row r="200" spans="1:19" ht="20.25" x14ac:dyDescent="0.3">
      <c r="A200" s="1">
        <v>39387</v>
      </c>
      <c r="B200" s="2">
        <f t="shared" si="64"/>
        <v>0</v>
      </c>
      <c r="C200">
        <f t="shared" si="64"/>
        <v>0</v>
      </c>
      <c r="D200">
        <f>ROUNDUP((B200*0.042),0)</f>
        <v>0</v>
      </c>
      <c r="E200">
        <f t="shared" si="65"/>
        <v>0</v>
      </c>
      <c r="G200">
        <f t="shared" si="66"/>
        <v>0</v>
      </c>
      <c r="H200">
        <f t="shared" si="66"/>
        <v>0</v>
      </c>
      <c r="I200">
        <f>ROUNDUP((G200*0.042),0)</f>
        <v>0</v>
      </c>
      <c r="J200">
        <f t="shared" si="67"/>
        <v>0</v>
      </c>
      <c r="L200">
        <f t="shared" si="68"/>
        <v>0</v>
      </c>
      <c r="N200" s="24"/>
      <c r="S200" s="36"/>
    </row>
    <row r="201" spans="1:19" ht="20.25" x14ac:dyDescent="0.3">
      <c r="A201" s="1">
        <v>39417</v>
      </c>
      <c r="B201" s="2">
        <f t="shared" si="64"/>
        <v>0</v>
      </c>
      <c r="C201">
        <f t="shared" si="64"/>
        <v>0</v>
      </c>
      <c r="D201">
        <f>ROUNDUP((B201*0.042),0)</f>
        <v>0</v>
      </c>
      <c r="E201">
        <f t="shared" si="65"/>
        <v>0</v>
      </c>
      <c r="G201">
        <f t="shared" si="66"/>
        <v>0</v>
      </c>
      <c r="H201">
        <f t="shared" si="66"/>
        <v>0</v>
      </c>
      <c r="I201">
        <f>ROUNDUP((G201*0.042),0)</f>
        <v>0</v>
      </c>
      <c r="J201">
        <f t="shared" si="67"/>
        <v>0</v>
      </c>
      <c r="L201">
        <f t="shared" si="68"/>
        <v>0</v>
      </c>
      <c r="N201" s="24"/>
      <c r="S201" s="36"/>
    </row>
    <row r="202" spans="1:19" ht="20.25" x14ac:dyDescent="0.3">
      <c r="A202" s="1">
        <v>39448</v>
      </c>
      <c r="B202" s="2">
        <f t="shared" si="64"/>
        <v>0</v>
      </c>
      <c r="C202">
        <f t="shared" si="64"/>
        <v>0</v>
      </c>
      <c r="D202">
        <f>ROUNDUP((B202*0.058),0)</f>
        <v>0</v>
      </c>
      <c r="E202">
        <f t="shared" si="65"/>
        <v>0</v>
      </c>
      <c r="G202">
        <f t="shared" si="66"/>
        <v>0</v>
      </c>
      <c r="H202">
        <f t="shared" si="66"/>
        <v>0</v>
      </c>
      <c r="I202">
        <f>ROUNDUP((G202*0.058),0)</f>
        <v>0</v>
      </c>
      <c r="J202">
        <f t="shared" si="67"/>
        <v>0</v>
      </c>
      <c r="L202">
        <f t="shared" si="68"/>
        <v>0</v>
      </c>
      <c r="N202" s="24"/>
      <c r="S202" s="36"/>
    </row>
    <row r="203" spans="1:19" ht="20.25" x14ac:dyDescent="0.3">
      <c r="A203" s="1">
        <v>39479</v>
      </c>
      <c r="B203" s="2">
        <f t="shared" si="64"/>
        <v>0</v>
      </c>
      <c r="C203">
        <f t="shared" si="64"/>
        <v>0</v>
      </c>
      <c r="D203">
        <f>ROUNDUP((B203*0.058),0)</f>
        <v>0</v>
      </c>
      <c r="E203">
        <f t="shared" si="65"/>
        <v>0</v>
      </c>
      <c r="G203">
        <f t="shared" si="66"/>
        <v>0</v>
      </c>
      <c r="H203">
        <f t="shared" si="66"/>
        <v>0</v>
      </c>
      <c r="I203">
        <f>ROUNDUP((G203*0.058),0)</f>
        <v>0</v>
      </c>
      <c r="J203">
        <f t="shared" si="67"/>
        <v>0</v>
      </c>
      <c r="L203">
        <f t="shared" si="68"/>
        <v>0</v>
      </c>
      <c r="N203" s="25">
        <f>SUM(L192:L203)</f>
        <v>0</v>
      </c>
      <c r="S203" s="36"/>
    </row>
    <row r="204" spans="1:19" ht="20.25" x14ac:dyDescent="0.3">
      <c r="A204" s="1">
        <v>39508</v>
      </c>
      <c r="B204" s="2">
        <f t="shared" si="64"/>
        <v>0</v>
      </c>
      <c r="C204">
        <f t="shared" si="64"/>
        <v>0</v>
      </c>
      <c r="D204">
        <f>ROUNDUP((B204*0.058),0)</f>
        <v>0</v>
      </c>
      <c r="E204">
        <f t="shared" si="65"/>
        <v>0</v>
      </c>
      <c r="G204">
        <f t="shared" si="66"/>
        <v>0</v>
      </c>
      <c r="H204">
        <f t="shared" si="66"/>
        <v>0</v>
      </c>
      <c r="I204">
        <f>ROUNDUP((G204*0.058),0)</f>
        <v>0</v>
      </c>
      <c r="J204">
        <f t="shared" si="67"/>
        <v>0</v>
      </c>
      <c r="L204">
        <f t="shared" si="68"/>
        <v>0</v>
      </c>
      <c r="N204" s="24"/>
      <c r="S204" s="36"/>
    </row>
    <row r="205" spans="1:19" ht="20.25" x14ac:dyDescent="0.3">
      <c r="A205" s="1">
        <v>39539</v>
      </c>
      <c r="B205" s="2">
        <f t="shared" si="64"/>
        <v>0</v>
      </c>
      <c r="C205">
        <f t="shared" si="64"/>
        <v>0</v>
      </c>
      <c r="D205">
        <f>ROUNDUP((B205*0.063),0)</f>
        <v>0</v>
      </c>
      <c r="E205">
        <f t="shared" si="65"/>
        <v>0</v>
      </c>
      <c r="G205">
        <f t="shared" si="66"/>
        <v>0</v>
      </c>
      <c r="H205">
        <f t="shared" si="66"/>
        <v>0</v>
      </c>
      <c r="I205">
        <f>ROUNDUP((G205*0.063),0)</f>
        <v>0</v>
      </c>
      <c r="J205">
        <f t="shared" si="67"/>
        <v>0</v>
      </c>
      <c r="L205">
        <f t="shared" si="68"/>
        <v>0</v>
      </c>
      <c r="N205" s="24"/>
      <c r="S205" s="36"/>
    </row>
    <row r="206" spans="1:19" ht="20.25" x14ac:dyDescent="0.3">
      <c r="A206" s="1">
        <v>39569</v>
      </c>
      <c r="B206" s="2">
        <f t="shared" si="64"/>
        <v>0</v>
      </c>
      <c r="C206">
        <f t="shared" si="64"/>
        <v>0</v>
      </c>
      <c r="D206">
        <f>ROUNDUP((B206*0.063),0)</f>
        <v>0</v>
      </c>
      <c r="E206">
        <f t="shared" si="65"/>
        <v>0</v>
      </c>
      <c r="G206">
        <f t="shared" si="66"/>
        <v>0</v>
      </c>
      <c r="H206">
        <f t="shared" si="66"/>
        <v>0</v>
      </c>
      <c r="I206">
        <f>ROUNDUP((G206*0.063),0)</f>
        <v>0</v>
      </c>
      <c r="J206">
        <f t="shared" si="67"/>
        <v>0</v>
      </c>
      <c r="L206">
        <f t="shared" si="68"/>
        <v>0</v>
      </c>
      <c r="N206" s="24"/>
      <c r="S206" s="36"/>
    </row>
    <row r="207" spans="1:19" ht="20.25" x14ac:dyDescent="0.3">
      <c r="A207" s="1">
        <v>39600</v>
      </c>
      <c r="B207" s="2">
        <f t="shared" ref="B207:C222" si="69">B206</f>
        <v>0</v>
      </c>
      <c r="C207">
        <f t="shared" si="69"/>
        <v>0</v>
      </c>
      <c r="D207">
        <f>ROUNDUP((B207*0.063),0)</f>
        <v>0</v>
      </c>
      <c r="E207">
        <f t="shared" si="65"/>
        <v>0</v>
      </c>
      <c r="G207">
        <f t="shared" ref="G207:H222" si="70">G206</f>
        <v>0</v>
      </c>
      <c r="H207">
        <f t="shared" si="70"/>
        <v>0</v>
      </c>
      <c r="I207">
        <f>ROUNDUP((G207*0.063),0)</f>
        <v>0</v>
      </c>
      <c r="J207">
        <f t="shared" si="67"/>
        <v>0</v>
      </c>
      <c r="L207">
        <f t="shared" si="68"/>
        <v>0</v>
      </c>
      <c r="N207" s="24"/>
      <c r="S207" s="36"/>
    </row>
    <row r="208" spans="1:19" ht="20.25" x14ac:dyDescent="0.3">
      <c r="A208" s="1">
        <v>39630</v>
      </c>
      <c r="B208" s="2">
        <f t="shared" si="69"/>
        <v>0</v>
      </c>
      <c r="C208">
        <f t="shared" si="69"/>
        <v>0</v>
      </c>
      <c r="D208">
        <f>ROUNDUP((B208*0.092),0)</f>
        <v>0</v>
      </c>
      <c r="E208">
        <f t="shared" si="65"/>
        <v>0</v>
      </c>
      <c r="G208">
        <f t="shared" si="70"/>
        <v>0</v>
      </c>
      <c r="H208">
        <f t="shared" si="70"/>
        <v>0</v>
      </c>
      <c r="I208">
        <f>ROUNDUP((G208*0.092),0)</f>
        <v>0</v>
      </c>
      <c r="J208">
        <f t="shared" si="67"/>
        <v>0</v>
      </c>
      <c r="L208">
        <f t="shared" si="68"/>
        <v>0</v>
      </c>
      <c r="N208" s="24"/>
      <c r="S208" s="36"/>
    </row>
    <row r="209" spans="1:19" ht="20.25" x14ac:dyDescent="0.3">
      <c r="A209" s="1">
        <v>39661</v>
      </c>
      <c r="B209" s="2">
        <f t="shared" si="69"/>
        <v>0</v>
      </c>
      <c r="C209">
        <f t="shared" si="69"/>
        <v>0</v>
      </c>
      <c r="D209">
        <f>ROUNDUP((B209*0.092),0)</f>
        <v>0</v>
      </c>
      <c r="E209">
        <f t="shared" si="65"/>
        <v>0</v>
      </c>
      <c r="G209">
        <f t="shared" si="70"/>
        <v>0</v>
      </c>
      <c r="H209">
        <f t="shared" si="70"/>
        <v>0</v>
      </c>
      <c r="I209">
        <f>ROUNDUP((G209*0.092),0)</f>
        <v>0</v>
      </c>
      <c r="J209">
        <f t="shared" si="67"/>
        <v>0</v>
      </c>
      <c r="L209">
        <f t="shared" si="68"/>
        <v>0</v>
      </c>
      <c r="N209" s="24"/>
      <c r="S209" s="36"/>
    </row>
    <row r="210" spans="1:19" ht="20.25" x14ac:dyDescent="0.3">
      <c r="A210" s="1">
        <v>39692</v>
      </c>
      <c r="B210" s="2">
        <f t="shared" si="69"/>
        <v>0</v>
      </c>
      <c r="C210">
        <f t="shared" si="69"/>
        <v>0</v>
      </c>
      <c r="D210">
        <f>ROUNDUP((B210*0.092),0)</f>
        <v>0</v>
      </c>
      <c r="E210">
        <f t="shared" si="65"/>
        <v>0</v>
      </c>
      <c r="G210">
        <f t="shared" si="70"/>
        <v>0</v>
      </c>
      <c r="H210">
        <f t="shared" si="70"/>
        <v>0</v>
      </c>
      <c r="I210">
        <f>ROUNDUP((G210*0.092),0)</f>
        <v>0</v>
      </c>
      <c r="J210">
        <f t="shared" si="67"/>
        <v>0</v>
      </c>
      <c r="L210">
        <f t="shared" si="68"/>
        <v>0</v>
      </c>
      <c r="N210" s="24"/>
      <c r="S210" s="36"/>
    </row>
    <row r="211" spans="1:19" ht="20.25" x14ac:dyDescent="0.3">
      <c r="A211" s="20">
        <v>39729</v>
      </c>
      <c r="B211" s="2">
        <f t="shared" si="69"/>
        <v>0</v>
      </c>
      <c r="C211">
        <f t="shared" si="69"/>
        <v>0</v>
      </c>
      <c r="D211">
        <f>ROUNDUP((B211*0.129),0)</f>
        <v>0</v>
      </c>
      <c r="E211">
        <f t="shared" si="65"/>
        <v>0</v>
      </c>
      <c r="G211">
        <f t="shared" si="70"/>
        <v>0</v>
      </c>
      <c r="H211">
        <f t="shared" si="70"/>
        <v>0</v>
      </c>
      <c r="I211">
        <f>ROUNDUP((G211*0.129),0)</f>
        <v>0</v>
      </c>
      <c r="J211">
        <f t="shared" si="67"/>
        <v>0</v>
      </c>
      <c r="L211">
        <f t="shared" si="68"/>
        <v>0</v>
      </c>
      <c r="N211" s="24"/>
      <c r="S211" s="36"/>
    </row>
    <row r="212" spans="1:19" ht="20.25" x14ac:dyDescent="0.3">
      <c r="A212" s="20">
        <v>39760</v>
      </c>
      <c r="B212" s="2">
        <f t="shared" si="69"/>
        <v>0</v>
      </c>
      <c r="C212">
        <f t="shared" si="69"/>
        <v>0</v>
      </c>
      <c r="D212">
        <f>ROUNDUP((B212*0.129),0)</f>
        <v>0</v>
      </c>
      <c r="E212">
        <f t="shared" si="65"/>
        <v>0</v>
      </c>
      <c r="G212">
        <f t="shared" si="70"/>
        <v>0</v>
      </c>
      <c r="H212">
        <f t="shared" si="70"/>
        <v>0</v>
      </c>
      <c r="I212">
        <f>ROUNDUP((G212*0.129),0)</f>
        <v>0</v>
      </c>
      <c r="J212">
        <f t="shared" si="67"/>
        <v>0</v>
      </c>
      <c r="L212">
        <f t="shared" si="68"/>
        <v>0</v>
      </c>
      <c r="N212" s="24"/>
      <c r="S212" s="36"/>
    </row>
    <row r="213" spans="1:19" ht="20.25" x14ac:dyDescent="0.3">
      <c r="A213" s="20">
        <v>39790</v>
      </c>
      <c r="B213" s="2">
        <f t="shared" si="69"/>
        <v>0</v>
      </c>
      <c r="C213">
        <f t="shared" si="69"/>
        <v>0</v>
      </c>
      <c r="D213">
        <f>ROUNDUP((B213*0.129),0)</f>
        <v>0</v>
      </c>
      <c r="E213">
        <f t="shared" si="65"/>
        <v>0</v>
      </c>
      <c r="G213">
        <f t="shared" si="70"/>
        <v>0</v>
      </c>
      <c r="H213">
        <f t="shared" si="70"/>
        <v>0</v>
      </c>
      <c r="I213">
        <f>ROUNDUP((G213*0.129),0)</f>
        <v>0</v>
      </c>
      <c r="J213">
        <f t="shared" si="67"/>
        <v>0</v>
      </c>
      <c r="L213">
        <f t="shared" si="68"/>
        <v>0</v>
      </c>
      <c r="N213" s="24"/>
      <c r="S213" s="36"/>
    </row>
    <row r="214" spans="1:19" ht="20.25" x14ac:dyDescent="0.3">
      <c r="A214" s="1">
        <v>39814</v>
      </c>
      <c r="B214" s="2">
        <f t="shared" si="69"/>
        <v>0</v>
      </c>
      <c r="C214">
        <f t="shared" si="69"/>
        <v>0</v>
      </c>
      <c r="D214">
        <f>ROUNDUP((B214*0.166),0)</f>
        <v>0</v>
      </c>
      <c r="E214">
        <f t="shared" si="65"/>
        <v>0</v>
      </c>
      <c r="G214">
        <f t="shared" si="70"/>
        <v>0</v>
      </c>
      <c r="H214">
        <f t="shared" si="70"/>
        <v>0</v>
      </c>
      <c r="I214">
        <f>ROUNDUP((G214*0.166),0)</f>
        <v>0</v>
      </c>
      <c r="J214">
        <f t="shared" si="67"/>
        <v>0</v>
      </c>
      <c r="L214">
        <f t="shared" si="68"/>
        <v>0</v>
      </c>
      <c r="N214" s="24"/>
      <c r="S214" s="36"/>
    </row>
    <row r="215" spans="1:19" ht="20.25" x14ac:dyDescent="0.3">
      <c r="A215" s="1">
        <v>39845</v>
      </c>
      <c r="B215" s="2">
        <f t="shared" si="69"/>
        <v>0</v>
      </c>
      <c r="C215">
        <f t="shared" si="69"/>
        <v>0</v>
      </c>
      <c r="D215">
        <f>ROUNDUP((B215*0.166),0)</f>
        <v>0</v>
      </c>
      <c r="E215">
        <f t="shared" si="65"/>
        <v>0</v>
      </c>
      <c r="G215">
        <f t="shared" si="70"/>
        <v>0</v>
      </c>
      <c r="H215">
        <f t="shared" si="70"/>
        <v>0</v>
      </c>
      <c r="I215">
        <f>ROUNDUP((G215*0.166),0)</f>
        <v>0</v>
      </c>
      <c r="J215">
        <f t="shared" si="67"/>
        <v>0</v>
      </c>
      <c r="L215">
        <f t="shared" si="68"/>
        <v>0</v>
      </c>
      <c r="N215" s="25">
        <f>SUM(L204:L215)</f>
        <v>0</v>
      </c>
      <c r="S215" s="36"/>
    </row>
    <row r="216" spans="1:19" ht="20.25" x14ac:dyDescent="0.3">
      <c r="A216" s="1">
        <v>39881</v>
      </c>
      <c r="B216" s="2">
        <f t="shared" si="69"/>
        <v>0</v>
      </c>
      <c r="C216">
        <f t="shared" si="69"/>
        <v>0</v>
      </c>
      <c r="D216">
        <f>ROUNDUP((B216*0.166),0)</f>
        <v>0</v>
      </c>
      <c r="E216">
        <f t="shared" si="65"/>
        <v>0</v>
      </c>
      <c r="G216">
        <f t="shared" si="70"/>
        <v>0</v>
      </c>
      <c r="H216">
        <f t="shared" si="70"/>
        <v>0</v>
      </c>
      <c r="I216">
        <f>ROUNDUP((G216*0.166),0)</f>
        <v>0</v>
      </c>
      <c r="J216">
        <f t="shared" si="67"/>
        <v>0</v>
      </c>
      <c r="L216">
        <f t="shared" si="68"/>
        <v>0</v>
      </c>
      <c r="N216" s="24"/>
      <c r="S216" s="36"/>
    </row>
    <row r="217" spans="1:19" ht="20.25" x14ac:dyDescent="0.3">
      <c r="A217" s="1">
        <v>39904</v>
      </c>
      <c r="B217" s="2">
        <f t="shared" si="69"/>
        <v>0</v>
      </c>
      <c r="C217">
        <f t="shared" si="69"/>
        <v>0</v>
      </c>
      <c r="D217">
        <f>ROUNDUP((B217*0.169),0)</f>
        <v>0</v>
      </c>
      <c r="E217">
        <f t="shared" si="65"/>
        <v>0</v>
      </c>
      <c r="G217">
        <f t="shared" si="70"/>
        <v>0</v>
      </c>
      <c r="H217">
        <f t="shared" si="70"/>
        <v>0</v>
      </c>
      <c r="I217">
        <f>ROUNDUP((G217*0.169),0)</f>
        <v>0</v>
      </c>
      <c r="J217">
        <f t="shared" si="67"/>
        <v>0</v>
      </c>
      <c r="L217">
        <f t="shared" si="68"/>
        <v>0</v>
      </c>
      <c r="N217" s="24"/>
      <c r="S217" s="36"/>
    </row>
    <row r="218" spans="1:19" ht="20.25" x14ac:dyDescent="0.3">
      <c r="A218" s="1">
        <v>39934</v>
      </c>
      <c r="B218" s="2">
        <f t="shared" si="69"/>
        <v>0</v>
      </c>
      <c r="C218">
        <f t="shared" si="69"/>
        <v>0</v>
      </c>
      <c r="D218">
        <f>ROUNDUP((B218*0.169),0)</f>
        <v>0</v>
      </c>
      <c r="E218">
        <f t="shared" si="65"/>
        <v>0</v>
      </c>
      <c r="G218">
        <f t="shared" si="70"/>
        <v>0</v>
      </c>
      <c r="H218">
        <f t="shared" si="70"/>
        <v>0</v>
      </c>
      <c r="I218">
        <f>ROUNDUP((G218*0.169),0)</f>
        <v>0</v>
      </c>
      <c r="J218">
        <f t="shared" si="67"/>
        <v>0</v>
      </c>
      <c r="L218">
        <f t="shared" si="68"/>
        <v>0</v>
      </c>
      <c r="N218" s="24"/>
      <c r="S218" s="36"/>
    </row>
    <row r="219" spans="1:19" ht="20.25" x14ac:dyDescent="0.3">
      <c r="A219" s="1">
        <v>39965</v>
      </c>
      <c r="B219" s="2">
        <f t="shared" si="69"/>
        <v>0</v>
      </c>
      <c r="C219">
        <f t="shared" si="69"/>
        <v>0</v>
      </c>
      <c r="D219">
        <f>ROUNDUP((B219*0.169),0)</f>
        <v>0</v>
      </c>
      <c r="E219">
        <f t="shared" si="65"/>
        <v>0</v>
      </c>
      <c r="G219">
        <f t="shared" si="70"/>
        <v>0</v>
      </c>
      <c r="H219">
        <f t="shared" si="70"/>
        <v>0</v>
      </c>
      <c r="I219">
        <f>ROUNDUP((G219*0.169),0)</f>
        <v>0</v>
      </c>
      <c r="J219">
        <f t="shared" si="67"/>
        <v>0</v>
      </c>
      <c r="L219">
        <f t="shared" si="68"/>
        <v>0</v>
      </c>
      <c r="N219" s="24"/>
      <c r="S219" s="36"/>
    </row>
    <row r="220" spans="1:19" ht="20.25" x14ac:dyDescent="0.3">
      <c r="A220" s="1">
        <v>39995</v>
      </c>
      <c r="B220" s="2">
        <f t="shared" si="69"/>
        <v>0</v>
      </c>
      <c r="C220">
        <f t="shared" si="69"/>
        <v>0</v>
      </c>
      <c r="D220">
        <f>ROUNDUP((B220*0.185),0)</f>
        <v>0</v>
      </c>
      <c r="E220">
        <f t="shared" si="65"/>
        <v>0</v>
      </c>
      <c r="G220">
        <f t="shared" si="70"/>
        <v>0</v>
      </c>
      <c r="H220">
        <f t="shared" si="70"/>
        <v>0</v>
      </c>
      <c r="I220">
        <f>ROUNDUP((G220*0.185),0)</f>
        <v>0</v>
      </c>
      <c r="J220">
        <f t="shared" si="67"/>
        <v>0</v>
      </c>
      <c r="L220">
        <f t="shared" si="68"/>
        <v>0</v>
      </c>
      <c r="N220" s="24"/>
      <c r="S220" s="36"/>
    </row>
    <row r="221" spans="1:19" ht="20.25" x14ac:dyDescent="0.3">
      <c r="A221" s="1">
        <v>40026</v>
      </c>
      <c r="B221" s="2">
        <f t="shared" si="69"/>
        <v>0</v>
      </c>
      <c r="C221">
        <f t="shared" si="69"/>
        <v>0</v>
      </c>
      <c r="D221">
        <f>ROUNDUP((B221*0.185),0)</f>
        <v>0</v>
      </c>
      <c r="E221">
        <f t="shared" si="65"/>
        <v>0</v>
      </c>
      <c r="G221">
        <f t="shared" si="70"/>
        <v>0</v>
      </c>
      <c r="H221">
        <f t="shared" si="70"/>
        <v>0</v>
      </c>
      <c r="I221">
        <f>ROUNDUP((G221*0.185),0)</f>
        <v>0</v>
      </c>
      <c r="J221">
        <f t="shared" si="67"/>
        <v>0</v>
      </c>
      <c r="L221">
        <f t="shared" si="68"/>
        <v>0</v>
      </c>
      <c r="N221" s="24"/>
      <c r="S221" s="36"/>
    </row>
    <row r="222" spans="1:19" ht="20.25" x14ac:dyDescent="0.3">
      <c r="A222" s="1">
        <v>40057</v>
      </c>
      <c r="B222" s="2">
        <f t="shared" si="69"/>
        <v>0</v>
      </c>
      <c r="C222">
        <f t="shared" si="69"/>
        <v>0</v>
      </c>
      <c r="D222">
        <f>ROUNDUP((B222*0.185),0)</f>
        <v>0</v>
      </c>
      <c r="E222">
        <f t="shared" si="65"/>
        <v>0</v>
      </c>
      <c r="G222">
        <f t="shared" si="70"/>
        <v>0</v>
      </c>
      <c r="H222">
        <f t="shared" si="70"/>
        <v>0</v>
      </c>
      <c r="I222">
        <f>ROUNDUP((G222*0.185),0)</f>
        <v>0</v>
      </c>
      <c r="J222">
        <f t="shared" si="67"/>
        <v>0</v>
      </c>
      <c r="L222">
        <f t="shared" si="68"/>
        <v>0</v>
      </c>
      <c r="N222" s="24"/>
      <c r="S222" s="36"/>
    </row>
    <row r="223" spans="1:19" ht="20.25" x14ac:dyDescent="0.3">
      <c r="A223" s="20">
        <v>40094</v>
      </c>
      <c r="B223" s="2">
        <f t="shared" ref="B223:C238" si="71">B222</f>
        <v>0</v>
      </c>
      <c r="C223">
        <f t="shared" si="71"/>
        <v>0</v>
      </c>
      <c r="D223">
        <f>ROUNDUP((B223*0.253),0)</f>
        <v>0</v>
      </c>
      <c r="E223">
        <f t="shared" si="65"/>
        <v>0</v>
      </c>
      <c r="G223">
        <f t="shared" ref="G223:H238" si="72">G222</f>
        <v>0</v>
      </c>
      <c r="H223">
        <f t="shared" si="72"/>
        <v>0</v>
      </c>
      <c r="I223">
        <f>ROUNDUP((G223*0.253),0)</f>
        <v>0</v>
      </c>
      <c r="J223">
        <f t="shared" si="67"/>
        <v>0</v>
      </c>
      <c r="L223">
        <f t="shared" si="68"/>
        <v>0</v>
      </c>
      <c r="N223" s="24"/>
      <c r="S223" s="36"/>
    </row>
    <row r="224" spans="1:19" ht="20.25" x14ac:dyDescent="0.3">
      <c r="A224" s="20">
        <v>40125</v>
      </c>
      <c r="B224" s="2">
        <f t="shared" si="71"/>
        <v>0</v>
      </c>
      <c r="C224">
        <f t="shared" si="71"/>
        <v>0</v>
      </c>
      <c r="D224">
        <f>ROUNDUP((B224*0.253),0)</f>
        <v>0</v>
      </c>
      <c r="E224">
        <f t="shared" si="65"/>
        <v>0</v>
      </c>
      <c r="G224">
        <f t="shared" si="72"/>
        <v>0</v>
      </c>
      <c r="H224">
        <f t="shared" si="72"/>
        <v>0</v>
      </c>
      <c r="I224">
        <f>ROUNDUP((G224*0.253),0)</f>
        <v>0</v>
      </c>
      <c r="J224">
        <f t="shared" si="67"/>
        <v>0</v>
      </c>
      <c r="L224">
        <f t="shared" si="68"/>
        <v>0</v>
      </c>
      <c r="N224" s="24"/>
      <c r="S224" s="36"/>
    </row>
    <row r="225" spans="1:19" ht="20.25" x14ac:dyDescent="0.3">
      <c r="A225" s="20">
        <v>40155</v>
      </c>
      <c r="B225" s="2">
        <f t="shared" si="71"/>
        <v>0</v>
      </c>
      <c r="C225">
        <f t="shared" si="71"/>
        <v>0</v>
      </c>
      <c r="D225">
        <f>ROUNDUP((B225*0.253),0)</f>
        <v>0</v>
      </c>
      <c r="E225">
        <f t="shared" si="65"/>
        <v>0</v>
      </c>
      <c r="G225">
        <f t="shared" si="72"/>
        <v>0</v>
      </c>
      <c r="H225">
        <f t="shared" si="72"/>
        <v>0</v>
      </c>
      <c r="I225">
        <f>ROUNDUP((G225*0.253),0)</f>
        <v>0</v>
      </c>
      <c r="J225">
        <f t="shared" si="67"/>
        <v>0</v>
      </c>
      <c r="L225">
        <f t="shared" si="68"/>
        <v>0</v>
      </c>
      <c r="N225" s="24"/>
      <c r="S225" s="36"/>
    </row>
    <row r="226" spans="1:19" ht="20.25" x14ac:dyDescent="0.3">
      <c r="A226" s="1">
        <v>40179</v>
      </c>
      <c r="B226" s="2">
        <f t="shared" si="71"/>
        <v>0</v>
      </c>
      <c r="C226">
        <f t="shared" si="71"/>
        <v>0</v>
      </c>
      <c r="D226">
        <f>ROUNDUP((B226*0.309),0)</f>
        <v>0</v>
      </c>
      <c r="E226">
        <f t="shared" si="65"/>
        <v>0</v>
      </c>
      <c r="G226">
        <f t="shared" si="72"/>
        <v>0</v>
      </c>
      <c r="H226">
        <f t="shared" si="72"/>
        <v>0</v>
      </c>
      <c r="I226">
        <f>ROUNDUP((G226*0.309),0)</f>
        <v>0</v>
      </c>
      <c r="J226">
        <f t="shared" si="67"/>
        <v>0</v>
      </c>
      <c r="L226">
        <f t="shared" si="68"/>
        <v>0</v>
      </c>
      <c r="N226" s="24"/>
      <c r="S226" s="36"/>
    </row>
    <row r="227" spans="1:19" ht="20.25" x14ac:dyDescent="0.3">
      <c r="A227" s="1">
        <v>40210</v>
      </c>
      <c r="B227" s="2">
        <f t="shared" si="71"/>
        <v>0</v>
      </c>
      <c r="C227">
        <f t="shared" si="71"/>
        <v>0</v>
      </c>
      <c r="D227">
        <f>ROUNDUP((B227*0.309),0)</f>
        <v>0</v>
      </c>
      <c r="E227">
        <f t="shared" si="65"/>
        <v>0</v>
      </c>
      <c r="G227">
        <f t="shared" si="72"/>
        <v>0</v>
      </c>
      <c r="H227">
        <f t="shared" si="72"/>
        <v>0</v>
      </c>
      <c r="I227">
        <f>ROUNDUP((G227*0.309),0)</f>
        <v>0</v>
      </c>
      <c r="J227">
        <f t="shared" si="67"/>
        <v>0</v>
      </c>
      <c r="L227">
        <f t="shared" si="68"/>
        <v>0</v>
      </c>
      <c r="N227" s="25">
        <f>SUM(L216:L227)</f>
        <v>0</v>
      </c>
      <c r="S227" s="36"/>
    </row>
    <row r="228" spans="1:19" ht="20.25" x14ac:dyDescent="0.3">
      <c r="A228" s="1">
        <v>40246</v>
      </c>
      <c r="B228" s="2">
        <f t="shared" si="71"/>
        <v>0</v>
      </c>
      <c r="C228">
        <f t="shared" si="71"/>
        <v>0</v>
      </c>
      <c r="D228">
        <f>ROUNDUP((B228*0.309),0)</f>
        <v>0</v>
      </c>
      <c r="E228">
        <f t="shared" si="65"/>
        <v>0</v>
      </c>
      <c r="G228">
        <f t="shared" si="72"/>
        <v>0</v>
      </c>
      <c r="H228">
        <f t="shared" si="72"/>
        <v>0</v>
      </c>
      <c r="I228">
        <f>ROUNDUP((G228*0.309),0)</f>
        <v>0</v>
      </c>
      <c r="J228">
        <f t="shared" si="67"/>
        <v>0</v>
      </c>
      <c r="L228">
        <f t="shared" si="68"/>
        <v>0</v>
      </c>
      <c r="N228" s="24"/>
      <c r="S228" s="36"/>
    </row>
    <row r="229" spans="1:19" ht="20.25" x14ac:dyDescent="0.3">
      <c r="A229" s="1">
        <v>40269</v>
      </c>
      <c r="B229" s="2">
        <f t="shared" si="71"/>
        <v>0</v>
      </c>
      <c r="C229">
        <f t="shared" si="71"/>
        <v>0</v>
      </c>
      <c r="D229">
        <f>ROUNDUP((B229*0.348),0)</f>
        <v>0</v>
      </c>
      <c r="E229">
        <f t="shared" si="65"/>
        <v>0</v>
      </c>
      <c r="G229">
        <f t="shared" si="72"/>
        <v>0</v>
      </c>
      <c r="H229">
        <f t="shared" si="72"/>
        <v>0</v>
      </c>
      <c r="I229">
        <f>ROUNDUP((G229*0.348),0)</f>
        <v>0</v>
      </c>
      <c r="J229">
        <f t="shared" si="67"/>
        <v>0</v>
      </c>
      <c r="L229">
        <f t="shared" si="68"/>
        <v>0</v>
      </c>
      <c r="N229" s="24"/>
      <c r="S229" s="36"/>
    </row>
    <row r="230" spans="1:19" ht="20.25" x14ac:dyDescent="0.3">
      <c r="A230" s="1">
        <v>40299</v>
      </c>
      <c r="B230" s="2">
        <f t="shared" si="71"/>
        <v>0</v>
      </c>
      <c r="C230">
        <f t="shared" si="71"/>
        <v>0</v>
      </c>
      <c r="D230">
        <f>ROUNDUP((B230*0.348),0)</f>
        <v>0</v>
      </c>
      <c r="E230">
        <f t="shared" si="65"/>
        <v>0</v>
      </c>
      <c r="G230">
        <f t="shared" si="72"/>
        <v>0</v>
      </c>
      <c r="H230">
        <f t="shared" si="72"/>
        <v>0</v>
      </c>
      <c r="I230">
        <f>ROUNDUP((G230*0.348),0)</f>
        <v>0</v>
      </c>
      <c r="J230">
        <f t="shared" si="67"/>
        <v>0</v>
      </c>
      <c r="L230">
        <f t="shared" si="68"/>
        <v>0</v>
      </c>
      <c r="N230" s="24"/>
      <c r="S230" s="36"/>
    </row>
    <row r="231" spans="1:19" ht="20.25" x14ac:dyDescent="0.3">
      <c r="A231" s="1">
        <v>40330</v>
      </c>
      <c r="B231" s="2">
        <f t="shared" si="71"/>
        <v>0</v>
      </c>
      <c r="C231">
        <f t="shared" si="71"/>
        <v>0</v>
      </c>
      <c r="D231">
        <f>ROUNDUP((B231*0.348),0)</f>
        <v>0</v>
      </c>
      <c r="E231">
        <f t="shared" si="65"/>
        <v>0</v>
      </c>
      <c r="G231">
        <f t="shared" si="72"/>
        <v>0</v>
      </c>
      <c r="H231">
        <f t="shared" si="72"/>
        <v>0</v>
      </c>
      <c r="I231">
        <f>ROUNDUP((G231*0.348),0)</f>
        <v>0</v>
      </c>
      <c r="J231">
        <f t="shared" si="67"/>
        <v>0</v>
      </c>
      <c r="L231">
        <f t="shared" si="68"/>
        <v>0</v>
      </c>
      <c r="N231" s="24"/>
      <c r="S231" s="36"/>
    </row>
    <row r="232" spans="1:19" ht="20.25" x14ac:dyDescent="0.3">
      <c r="A232" s="1">
        <v>40360</v>
      </c>
      <c r="B232" s="2">
        <f t="shared" si="71"/>
        <v>0</v>
      </c>
      <c r="C232">
        <f t="shared" si="71"/>
        <v>0</v>
      </c>
      <c r="D232">
        <f>ROUNDUP((B232*0.351),0)</f>
        <v>0</v>
      </c>
      <c r="E232">
        <f t="shared" si="65"/>
        <v>0</v>
      </c>
      <c r="G232">
        <f t="shared" si="72"/>
        <v>0</v>
      </c>
      <c r="H232">
        <f t="shared" si="72"/>
        <v>0</v>
      </c>
      <c r="I232">
        <f>ROUNDUP((G232*0.351),0)</f>
        <v>0</v>
      </c>
      <c r="J232">
        <f t="shared" si="67"/>
        <v>0</v>
      </c>
      <c r="L232">
        <f t="shared" si="68"/>
        <v>0</v>
      </c>
      <c r="N232" s="24"/>
      <c r="S232" s="36"/>
    </row>
    <row r="233" spans="1:19" ht="20.25" x14ac:dyDescent="0.3">
      <c r="A233" s="1">
        <v>40391</v>
      </c>
      <c r="B233" s="2">
        <f t="shared" si="71"/>
        <v>0</v>
      </c>
      <c r="C233">
        <f t="shared" si="71"/>
        <v>0</v>
      </c>
      <c r="D233">
        <f>ROUNDUP((B233*0.351),0)</f>
        <v>0</v>
      </c>
      <c r="E233">
        <f t="shared" si="65"/>
        <v>0</v>
      </c>
      <c r="G233">
        <f t="shared" si="72"/>
        <v>0</v>
      </c>
      <c r="H233">
        <f t="shared" si="72"/>
        <v>0</v>
      </c>
      <c r="I233">
        <f>ROUNDUP((G233*0.351),0)</f>
        <v>0</v>
      </c>
      <c r="J233">
        <f t="shared" si="67"/>
        <v>0</v>
      </c>
      <c r="L233">
        <f t="shared" si="68"/>
        <v>0</v>
      </c>
      <c r="N233" s="24"/>
      <c r="S233" s="36"/>
    </row>
    <row r="234" spans="1:19" ht="20.25" x14ac:dyDescent="0.3">
      <c r="A234" s="1">
        <v>40422</v>
      </c>
      <c r="B234" s="2">
        <f t="shared" si="71"/>
        <v>0</v>
      </c>
      <c r="C234">
        <f t="shared" si="71"/>
        <v>0</v>
      </c>
      <c r="D234">
        <f>ROUNDUP((B234*0.351),0)</f>
        <v>0</v>
      </c>
      <c r="E234">
        <f t="shared" si="65"/>
        <v>0</v>
      </c>
      <c r="G234">
        <f t="shared" si="72"/>
        <v>0</v>
      </c>
      <c r="H234">
        <f t="shared" si="72"/>
        <v>0</v>
      </c>
      <c r="I234">
        <f>ROUNDUP((G234*0.351),0)</f>
        <v>0</v>
      </c>
      <c r="J234">
        <f t="shared" si="67"/>
        <v>0</v>
      </c>
      <c r="L234">
        <f t="shared" si="68"/>
        <v>0</v>
      </c>
      <c r="N234" s="24"/>
      <c r="S234" s="36"/>
    </row>
    <row r="235" spans="1:19" ht="20.25" x14ac:dyDescent="0.3">
      <c r="A235" s="20">
        <v>40459</v>
      </c>
      <c r="B235" s="2">
        <f t="shared" si="71"/>
        <v>0</v>
      </c>
      <c r="C235">
        <f t="shared" si="71"/>
        <v>0</v>
      </c>
      <c r="D235">
        <f>ROUNDUP((B235*0.398),0)</f>
        <v>0</v>
      </c>
      <c r="E235">
        <f t="shared" si="65"/>
        <v>0</v>
      </c>
      <c r="G235">
        <f t="shared" si="72"/>
        <v>0</v>
      </c>
      <c r="H235">
        <f t="shared" si="72"/>
        <v>0</v>
      </c>
      <c r="I235">
        <f>ROUNDUP((G235*0.398),0)</f>
        <v>0</v>
      </c>
      <c r="J235">
        <f t="shared" si="67"/>
        <v>0</v>
      </c>
      <c r="L235">
        <f t="shared" si="68"/>
        <v>0</v>
      </c>
      <c r="N235" s="24"/>
      <c r="S235" s="36"/>
    </row>
    <row r="236" spans="1:19" ht="20.25" x14ac:dyDescent="0.3">
      <c r="A236" s="20">
        <v>40490</v>
      </c>
      <c r="B236" s="2">
        <f t="shared" si="71"/>
        <v>0</v>
      </c>
      <c r="C236">
        <f t="shared" si="71"/>
        <v>0</v>
      </c>
      <c r="D236">
        <f>ROUNDUP((B236*0.398),0)</f>
        <v>0</v>
      </c>
      <c r="E236">
        <f t="shared" si="65"/>
        <v>0</v>
      </c>
      <c r="G236">
        <f t="shared" si="72"/>
        <v>0</v>
      </c>
      <c r="H236">
        <f t="shared" si="72"/>
        <v>0</v>
      </c>
      <c r="I236">
        <f>ROUNDUP((G236*0.398),0)</f>
        <v>0</v>
      </c>
      <c r="J236">
        <f t="shared" si="67"/>
        <v>0</v>
      </c>
      <c r="L236">
        <f t="shared" si="68"/>
        <v>0</v>
      </c>
      <c r="N236" s="24"/>
      <c r="S236" s="36"/>
    </row>
    <row r="237" spans="1:19" ht="20.25" x14ac:dyDescent="0.3">
      <c r="A237" s="20">
        <v>40520</v>
      </c>
      <c r="B237" s="2">
        <f t="shared" si="71"/>
        <v>0</v>
      </c>
      <c r="C237">
        <f t="shared" si="71"/>
        <v>0</v>
      </c>
      <c r="D237">
        <f>ROUNDUP((B237*0.398),0)</f>
        <v>0</v>
      </c>
      <c r="E237">
        <f t="shared" si="65"/>
        <v>0</v>
      </c>
      <c r="G237">
        <f t="shared" si="72"/>
        <v>0</v>
      </c>
      <c r="H237">
        <f t="shared" si="72"/>
        <v>0</v>
      </c>
      <c r="I237">
        <f>ROUNDUP((G237*0.398),0)</f>
        <v>0</v>
      </c>
      <c r="J237">
        <f t="shared" si="67"/>
        <v>0</v>
      </c>
      <c r="L237">
        <f t="shared" si="68"/>
        <v>0</v>
      </c>
      <c r="N237" s="24"/>
      <c r="S237" s="36"/>
    </row>
    <row r="238" spans="1:19" ht="20.25" x14ac:dyDescent="0.3">
      <c r="A238" s="1">
        <v>40544</v>
      </c>
      <c r="B238" s="2">
        <f t="shared" si="71"/>
        <v>0</v>
      </c>
      <c r="C238">
        <f t="shared" si="71"/>
        <v>0</v>
      </c>
      <c r="D238">
        <f>ROUNDUP((B238*0.43),0)</f>
        <v>0</v>
      </c>
      <c r="E238">
        <f t="shared" si="65"/>
        <v>0</v>
      </c>
      <c r="G238">
        <f t="shared" si="72"/>
        <v>0</v>
      </c>
      <c r="H238">
        <f t="shared" si="72"/>
        <v>0</v>
      </c>
      <c r="I238">
        <f>ROUNDUP((G238*0.43),0)</f>
        <v>0</v>
      </c>
      <c r="J238">
        <f t="shared" si="67"/>
        <v>0</v>
      </c>
      <c r="L238">
        <f t="shared" si="68"/>
        <v>0</v>
      </c>
      <c r="N238" s="24"/>
      <c r="S238" s="36"/>
    </row>
    <row r="239" spans="1:19" ht="20.25" x14ac:dyDescent="0.3">
      <c r="A239" s="1">
        <v>40575</v>
      </c>
      <c r="B239" s="2">
        <f t="shared" ref="B239:C254" si="73">B238</f>
        <v>0</v>
      </c>
      <c r="C239">
        <f t="shared" si="73"/>
        <v>0</v>
      </c>
      <c r="D239">
        <f>ROUNDUP((B239*0.43),0)</f>
        <v>0</v>
      </c>
      <c r="E239">
        <f t="shared" si="65"/>
        <v>0</v>
      </c>
      <c r="G239">
        <f t="shared" ref="G239:H254" si="74">G238</f>
        <v>0</v>
      </c>
      <c r="H239">
        <f t="shared" si="74"/>
        <v>0</v>
      </c>
      <c r="I239">
        <f>ROUNDUP((G239*0.43),0)</f>
        <v>0</v>
      </c>
      <c r="J239">
        <f t="shared" si="67"/>
        <v>0</v>
      </c>
      <c r="L239">
        <f t="shared" si="68"/>
        <v>0</v>
      </c>
      <c r="N239" s="25">
        <f>SUM(L228:L239)</f>
        <v>0</v>
      </c>
      <c r="S239" s="36"/>
    </row>
    <row r="240" spans="1:19" ht="20.25" x14ac:dyDescent="0.3">
      <c r="A240" s="1">
        <v>40611</v>
      </c>
      <c r="B240" s="2">
        <f t="shared" si="73"/>
        <v>0</v>
      </c>
      <c r="C240">
        <f t="shared" si="73"/>
        <v>0</v>
      </c>
      <c r="D240">
        <f>ROUNDUP((B240*0.43),0)</f>
        <v>0</v>
      </c>
      <c r="E240">
        <f t="shared" si="65"/>
        <v>0</v>
      </c>
      <c r="G240">
        <f t="shared" si="74"/>
        <v>0</v>
      </c>
      <c r="H240">
        <f t="shared" si="74"/>
        <v>0</v>
      </c>
      <c r="I240">
        <f>ROUNDUP((G240*0.43),0)</f>
        <v>0</v>
      </c>
      <c r="J240">
        <f t="shared" si="67"/>
        <v>0</v>
      </c>
      <c r="L240">
        <f t="shared" si="68"/>
        <v>0</v>
      </c>
      <c r="N240" s="24"/>
      <c r="S240" s="36"/>
    </row>
    <row r="241" spans="1:19" ht="20.25" x14ac:dyDescent="0.3">
      <c r="A241" s="1">
        <v>40634</v>
      </c>
      <c r="B241" s="2">
        <f t="shared" si="73"/>
        <v>0</v>
      </c>
      <c r="C241">
        <f t="shared" si="73"/>
        <v>0</v>
      </c>
      <c r="D241">
        <f t="shared" ref="D241:D246" si="75">ROUNDUP((B241*0.472),0)</f>
        <v>0</v>
      </c>
      <c r="E241">
        <f t="shared" si="65"/>
        <v>0</v>
      </c>
      <c r="G241">
        <f t="shared" si="74"/>
        <v>0</v>
      </c>
      <c r="H241">
        <f t="shared" si="74"/>
        <v>0</v>
      </c>
      <c r="I241">
        <f t="shared" ref="I241:I246" si="76">ROUNDUP((G241*0.472),0)</f>
        <v>0</v>
      </c>
      <c r="J241">
        <f t="shared" si="67"/>
        <v>0</v>
      </c>
      <c r="L241">
        <f t="shared" si="68"/>
        <v>0</v>
      </c>
      <c r="N241" s="24"/>
      <c r="S241" s="36"/>
    </row>
    <row r="242" spans="1:19" ht="20.25" x14ac:dyDescent="0.3">
      <c r="A242" s="1">
        <v>40664</v>
      </c>
      <c r="B242" s="2">
        <f t="shared" si="73"/>
        <v>0</v>
      </c>
      <c r="C242">
        <f t="shared" si="73"/>
        <v>0</v>
      </c>
      <c r="D242">
        <f t="shared" si="75"/>
        <v>0</v>
      </c>
      <c r="E242">
        <f t="shared" si="65"/>
        <v>0</v>
      </c>
      <c r="G242">
        <f t="shared" si="74"/>
        <v>0</v>
      </c>
      <c r="H242">
        <f t="shared" si="74"/>
        <v>0</v>
      </c>
      <c r="I242">
        <f t="shared" si="76"/>
        <v>0</v>
      </c>
      <c r="J242">
        <f t="shared" si="67"/>
        <v>0</v>
      </c>
      <c r="L242">
        <f t="shared" si="68"/>
        <v>0</v>
      </c>
      <c r="N242" s="24"/>
      <c r="S242" s="36"/>
    </row>
    <row r="243" spans="1:19" ht="20.25" x14ac:dyDescent="0.3">
      <c r="A243" s="1">
        <v>40695</v>
      </c>
      <c r="B243" s="2">
        <f t="shared" si="73"/>
        <v>0</v>
      </c>
      <c r="C243">
        <f t="shared" si="73"/>
        <v>0</v>
      </c>
      <c r="D243">
        <f t="shared" si="75"/>
        <v>0</v>
      </c>
      <c r="E243">
        <f t="shared" si="65"/>
        <v>0</v>
      </c>
      <c r="G243">
        <f t="shared" si="74"/>
        <v>0</v>
      </c>
      <c r="H243">
        <f t="shared" si="74"/>
        <v>0</v>
      </c>
      <c r="I243">
        <f t="shared" si="76"/>
        <v>0</v>
      </c>
      <c r="J243">
        <f t="shared" si="67"/>
        <v>0</v>
      </c>
      <c r="L243">
        <f t="shared" si="68"/>
        <v>0</v>
      </c>
      <c r="N243" s="25"/>
      <c r="S243" s="36"/>
    </row>
    <row r="244" spans="1:19" ht="20.25" x14ac:dyDescent="0.3">
      <c r="A244" s="1">
        <v>40735</v>
      </c>
      <c r="B244" s="2">
        <f t="shared" si="73"/>
        <v>0</v>
      </c>
      <c r="C244">
        <f t="shared" si="73"/>
        <v>0</v>
      </c>
      <c r="D244">
        <f t="shared" si="75"/>
        <v>0</v>
      </c>
      <c r="E244">
        <f t="shared" si="65"/>
        <v>0</v>
      </c>
      <c r="G244">
        <f t="shared" si="74"/>
        <v>0</v>
      </c>
      <c r="H244">
        <f t="shared" si="74"/>
        <v>0</v>
      </c>
      <c r="I244">
        <f t="shared" si="76"/>
        <v>0</v>
      </c>
      <c r="J244">
        <f t="shared" si="67"/>
        <v>0</v>
      </c>
      <c r="L244">
        <f t="shared" si="68"/>
        <v>0</v>
      </c>
      <c r="N244" s="25"/>
      <c r="S244" s="36"/>
    </row>
    <row r="245" spans="1:19" ht="20.25" x14ac:dyDescent="0.3">
      <c r="A245" s="1">
        <v>40766</v>
      </c>
      <c r="B245" s="2">
        <f t="shared" si="73"/>
        <v>0</v>
      </c>
      <c r="C245">
        <f t="shared" si="73"/>
        <v>0</v>
      </c>
      <c r="D245">
        <f t="shared" si="75"/>
        <v>0</v>
      </c>
      <c r="E245">
        <f t="shared" si="65"/>
        <v>0</v>
      </c>
      <c r="G245">
        <f t="shared" si="74"/>
        <v>0</v>
      </c>
      <c r="H245">
        <f t="shared" si="74"/>
        <v>0</v>
      </c>
      <c r="I245">
        <f t="shared" si="76"/>
        <v>0</v>
      </c>
      <c r="J245">
        <f t="shared" si="67"/>
        <v>0</v>
      </c>
      <c r="L245">
        <f t="shared" si="68"/>
        <v>0</v>
      </c>
      <c r="N245" s="25"/>
      <c r="S245" s="36"/>
    </row>
    <row r="246" spans="1:19" ht="20.25" x14ac:dyDescent="0.3">
      <c r="A246" s="1">
        <v>40797</v>
      </c>
      <c r="B246" s="2">
        <f t="shared" si="73"/>
        <v>0</v>
      </c>
      <c r="C246">
        <f t="shared" si="73"/>
        <v>0</v>
      </c>
      <c r="D246">
        <f t="shared" si="75"/>
        <v>0</v>
      </c>
      <c r="E246">
        <f t="shared" si="65"/>
        <v>0</v>
      </c>
      <c r="G246">
        <f t="shared" si="74"/>
        <v>0</v>
      </c>
      <c r="H246">
        <f t="shared" si="74"/>
        <v>0</v>
      </c>
      <c r="I246">
        <f t="shared" si="76"/>
        <v>0</v>
      </c>
      <c r="J246">
        <f t="shared" si="67"/>
        <v>0</v>
      </c>
      <c r="L246">
        <f t="shared" si="68"/>
        <v>0</v>
      </c>
      <c r="N246" s="25"/>
      <c r="S246" s="36"/>
    </row>
    <row r="247" spans="1:19" ht="20.25" x14ac:dyDescent="0.3">
      <c r="A247" s="1">
        <v>40827</v>
      </c>
      <c r="B247" s="2">
        <f t="shared" si="73"/>
        <v>0</v>
      </c>
      <c r="C247">
        <f t="shared" si="73"/>
        <v>0</v>
      </c>
      <c r="D247">
        <f>ROUNDUP((B247*0.52),0)</f>
        <v>0</v>
      </c>
      <c r="E247">
        <f t="shared" si="65"/>
        <v>0</v>
      </c>
      <c r="G247">
        <f t="shared" si="74"/>
        <v>0</v>
      </c>
      <c r="H247">
        <f t="shared" si="74"/>
        <v>0</v>
      </c>
      <c r="I247">
        <f>ROUNDUP((G247*0.52),0)</f>
        <v>0</v>
      </c>
      <c r="J247">
        <f t="shared" si="67"/>
        <v>0</v>
      </c>
      <c r="L247">
        <f t="shared" si="68"/>
        <v>0</v>
      </c>
      <c r="N247" s="25"/>
      <c r="S247" s="36"/>
    </row>
    <row r="248" spans="1:19" ht="20.25" x14ac:dyDescent="0.3">
      <c r="A248" s="1">
        <v>40858</v>
      </c>
      <c r="B248" s="2">
        <f t="shared" si="73"/>
        <v>0</v>
      </c>
      <c r="C248">
        <f t="shared" si="73"/>
        <v>0</v>
      </c>
      <c r="D248">
        <f>ROUNDUP((B248*0.52),0)</f>
        <v>0</v>
      </c>
      <c r="E248">
        <f t="shared" si="65"/>
        <v>0</v>
      </c>
      <c r="G248">
        <f t="shared" si="74"/>
        <v>0</v>
      </c>
      <c r="H248">
        <f t="shared" si="74"/>
        <v>0</v>
      </c>
      <c r="I248">
        <f>ROUNDUP((G248*0.52),0)</f>
        <v>0</v>
      </c>
      <c r="J248">
        <f t="shared" si="67"/>
        <v>0</v>
      </c>
      <c r="L248">
        <f t="shared" si="68"/>
        <v>0</v>
      </c>
      <c r="N248" s="25"/>
      <c r="S248" s="36"/>
    </row>
    <row r="249" spans="1:19" ht="20.25" x14ac:dyDescent="0.3">
      <c r="A249" s="1">
        <v>40878</v>
      </c>
      <c r="B249" s="2">
        <f t="shared" si="73"/>
        <v>0</v>
      </c>
      <c r="C249">
        <f t="shared" si="73"/>
        <v>0</v>
      </c>
      <c r="D249">
        <f>ROUNDUP((B249*0.52),0)</f>
        <v>0</v>
      </c>
      <c r="E249">
        <f t="shared" si="65"/>
        <v>0</v>
      </c>
      <c r="G249">
        <f t="shared" si="74"/>
        <v>0</v>
      </c>
      <c r="H249">
        <f t="shared" si="74"/>
        <v>0</v>
      </c>
      <c r="I249">
        <f>ROUNDUP((G249*0.52),0)</f>
        <v>0</v>
      </c>
      <c r="J249">
        <f t="shared" si="67"/>
        <v>0</v>
      </c>
      <c r="L249">
        <f t="shared" si="68"/>
        <v>0</v>
      </c>
      <c r="N249" s="24"/>
      <c r="S249" s="36"/>
    </row>
    <row r="250" spans="1:19" ht="20.25" x14ac:dyDescent="0.3">
      <c r="A250" s="1">
        <v>40909</v>
      </c>
      <c r="B250" s="2">
        <f t="shared" si="73"/>
        <v>0</v>
      </c>
      <c r="C250">
        <f t="shared" si="73"/>
        <v>0</v>
      </c>
      <c r="D250">
        <f t="shared" ref="D250:D255" si="77">ROUNDUP((B250*0.567),0)</f>
        <v>0</v>
      </c>
      <c r="E250">
        <f t="shared" si="65"/>
        <v>0</v>
      </c>
      <c r="G250">
        <f t="shared" si="74"/>
        <v>0</v>
      </c>
      <c r="H250">
        <f t="shared" si="74"/>
        <v>0</v>
      </c>
      <c r="I250">
        <f t="shared" ref="I250:I255" si="78">ROUNDUP((G250*0.567),0)</f>
        <v>0</v>
      </c>
      <c r="J250">
        <f t="shared" si="67"/>
        <v>0</v>
      </c>
      <c r="L250">
        <f t="shared" si="68"/>
        <v>0</v>
      </c>
      <c r="N250" s="24"/>
      <c r="S250" s="36"/>
    </row>
    <row r="251" spans="1:19" ht="20.25" x14ac:dyDescent="0.3">
      <c r="A251" s="1">
        <v>40940</v>
      </c>
      <c r="B251" s="2">
        <f t="shared" si="73"/>
        <v>0</v>
      </c>
      <c r="C251">
        <f t="shared" si="73"/>
        <v>0</v>
      </c>
      <c r="D251">
        <f t="shared" si="77"/>
        <v>0</v>
      </c>
      <c r="E251">
        <f t="shared" si="65"/>
        <v>0</v>
      </c>
      <c r="G251">
        <f t="shared" si="74"/>
        <v>0</v>
      </c>
      <c r="H251">
        <f t="shared" si="74"/>
        <v>0</v>
      </c>
      <c r="I251">
        <f t="shared" si="78"/>
        <v>0</v>
      </c>
      <c r="J251">
        <f t="shared" si="67"/>
        <v>0</v>
      </c>
      <c r="L251">
        <f t="shared" si="68"/>
        <v>0</v>
      </c>
      <c r="N251" s="25">
        <f>SUM(L240:L251)</f>
        <v>0</v>
      </c>
      <c r="S251" s="36"/>
    </row>
    <row r="252" spans="1:19" ht="20.25" x14ac:dyDescent="0.3">
      <c r="A252" s="1">
        <v>40969</v>
      </c>
      <c r="B252" s="2">
        <f t="shared" si="73"/>
        <v>0</v>
      </c>
      <c r="C252">
        <f t="shared" si="73"/>
        <v>0</v>
      </c>
      <c r="D252">
        <f t="shared" si="77"/>
        <v>0</v>
      </c>
      <c r="E252">
        <f t="shared" si="65"/>
        <v>0</v>
      </c>
      <c r="G252">
        <f t="shared" si="74"/>
        <v>0</v>
      </c>
      <c r="H252">
        <f t="shared" si="74"/>
        <v>0</v>
      </c>
      <c r="I252">
        <f t="shared" si="78"/>
        <v>0</v>
      </c>
      <c r="J252">
        <f t="shared" si="67"/>
        <v>0</v>
      </c>
      <c r="L252">
        <f t="shared" si="68"/>
        <v>0</v>
      </c>
      <c r="N252" s="24"/>
      <c r="S252" s="36"/>
    </row>
    <row r="253" spans="1:19" ht="20.25" x14ac:dyDescent="0.3">
      <c r="A253" s="1">
        <v>41000</v>
      </c>
      <c r="B253" s="2">
        <f t="shared" si="73"/>
        <v>0</v>
      </c>
      <c r="C253">
        <f t="shared" si="73"/>
        <v>0</v>
      </c>
      <c r="D253">
        <f t="shared" si="77"/>
        <v>0</v>
      </c>
      <c r="E253">
        <f t="shared" si="65"/>
        <v>0</v>
      </c>
      <c r="G253">
        <f t="shared" si="74"/>
        <v>0</v>
      </c>
      <c r="H253">
        <f t="shared" si="74"/>
        <v>0</v>
      </c>
      <c r="I253">
        <f t="shared" si="78"/>
        <v>0</v>
      </c>
      <c r="J253">
        <f t="shared" si="67"/>
        <v>0</v>
      </c>
      <c r="L253">
        <f t="shared" si="68"/>
        <v>0</v>
      </c>
      <c r="N253" s="24"/>
      <c r="S253" s="36"/>
    </row>
    <row r="254" spans="1:19" ht="20.25" x14ac:dyDescent="0.3">
      <c r="A254" s="1">
        <v>41030</v>
      </c>
      <c r="B254" s="2">
        <f t="shared" si="73"/>
        <v>0</v>
      </c>
      <c r="C254">
        <f t="shared" si="73"/>
        <v>0</v>
      </c>
      <c r="D254">
        <f t="shared" si="77"/>
        <v>0</v>
      </c>
      <c r="E254">
        <f t="shared" si="65"/>
        <v>0</v>
      </c>
      <c r="G254">
        <f t="shared" si="74"/>
        <v>0</v>
      </c>
      <c r="H254">
        <f t="shared" si="74"/>
        <v>0</v>
      </c>
      <c r="I254">
        <f t="shared" si="78"/>
        <v>0</v>
      </c>
      <c r="J254">
        <f t="shared" si="67"/>
        <v>0</v>
      </c>
      <c r="L254">
        <f t="shared" si="68"/>
        <v>0</v>
      </c>
      <c r="N254" s="24"/>
      <c r="S254" s="36"/>
    </row>
    <row r="255" spans="1:19" ht="20.25" x14ac:dyDescent="0.3">
      <c r="A255" s="1">
        <v>41061</v>
      </c>
      <c r="B255" s="2">
        <f t="shared" ref="B255:C267" si="79">B254</f>
        <v>0</v>
      </c>
      <c r="C255">
        <f t="shared" si="79"/>
        <v>0</v>
      </c>
      <c r="D255">
        <f t="shared" si="77"/>
        <v>0</v>
      </c>
      <c r="E255">
        <f t="shared" ref="E255:E267" si="80">C255+D255</f>
        <v>0</v>
      </c>
      <c r="G255">
        <f t="shared" ref="G255:H267" si="81">G254</f>
        <v>0</v>
      </c>
      <c r="H255">
        <f t="shared" si="81"/>
        <v>0</v>
      </c>
      <c r="I255">
        <f t="shared" si="78"/>
        <v>0</v>
      </c>
      <c r="J255">
        <f t="shared" ref="J255:J261" si="82">H255+I255</f>
        <v>0</v>
      </c>
      <c r="L255">
        <f t="shared" ref="L255:L266" si="83">E255-J255</f>
        <v>0</v>
      </c>
      <c r="N255" s="24"/>
      <c r="S255" s="36"/>
    </row>
    <row r="256" spans="1:19" ht="20.25" x14ac:dyDescent="0.3">
      <c r="A256" s="20">
        <v>41102</v>
      </c>
      <c r="B256" s="2">
        <f t="shared" si="79"/>
        <v>0</v>
      </c>
      <c r="C256">
        <f t="shared" si="79"/>
        <v>0</v>
      </c>
      <c r="D256">
        <f>ROUNDUP((B256*0.615),0)</f>
        <v>0</v>
      </c>
      <c r="E256">
        <f t="shared" si="80"/>
        <v>0</v>
      </c>
      <c r="G256">
        <f t="shared" si="81"/>
        <v>0</v>
      </c>
      <c r="H256">
        <f t="shared" si="81"/>
        <v>0</v>
      </c>
      <c r="I256">
        <f>ROUNDUP((G256*0.615),0)</f>
        <v>0</v>
      </c>
      <c r="J256">
        <f t="shared" si="82"/>
        <v>0</v>
      </c>
      <c r="L256">
        <f t="shared" si="83"/>
        <v>0</v>
      </c>
      <c r="N256" s="24"/>
      <c r="S256" s="36"/>
    </row>
    <row r="257" spans="1:19" ht="20.25" x14ac:dyDescent="0.3">
      <c r="A257" s="20">
        <v>41133</v>
      </c>
      <c r="B257" s="2">
        <f t="shared" si="79"/>
        <v>0</v>
      </c>
      <c r="C257">
        <f t="shared" si="79"/>
        <v>0</v>
      </c>
      <c r="D257">
        <f>ROUNDUP((B257*0.615),0)</f>
        <v>0</v>
      </c>
      <c r="E257">
        <f t="shared" si="80"/>
        <v>0</v>
      </c>
      <c r="G257">
        <f t="shared" si="81"/>
        <v>0</v>
      </c>
      <c r="H257">
        <f t="shared" si="81"/>
        <v>0</v>
      </c>
      <c r="I257">
        <f>ROUNDUP((G257*0.615),0)</f>
        <v>0</v>
      </c>
      <c r="J257">
        <f t="shared" si="82"/>
        <v>0</v>
      </c>
      <c r="L257">
        <f t="shared" si="83"/>
        <v>0</v>
      </c>
      <c r="N257" s="24"/>
      <c r="S257" s="36"/>
    </row>
    <row r="258" spans="1:19" ht="20.25" x14ac:dyDescent="0.3">
      <c r="A258" s="20">
        <v>41164</v>
      </c>
      <c r="B258" s="2">
        <f t="shared" si="79"/>
        <v>0</v>
      </c>
      <c r="C258">
        <f t="shared" si="79"/>
        <v>0</v>
      </c>
      <c r="D258">
        <f>ROUNDUP((B258*0.615),0)</f>
        <v>0</v>
      </c>
      <c r="E258">
        <f t="shared" si="80"/>
        <v>0</v>
      </c>
      <c r="G258">
        <f t="shared" si="81"/>
        <v>0</v>
      </c>
      <c r="H258">
        <f t="shared" si="81"/>
        <v>0</v>
      </c>
      <c r="I258">
        <f>ROUNDUP((G258*0.615),0)</f>
        <v>0</v>
      </c>
      <c r="J258">
        <f t="shared" si="82"/>
        <v>0</v>
      </c>
      <c r="L258">
        <f t="shared" si="83"/>
        <v>0</v>
      </c>
      <c r="N258" s="25"/>
      <c r="S258" s="36"/>
    </row>
    <row r="259" spans="1:19" ht="20.25" x14ac:dyDescent="0.3">
      <c r="A259" s="20">
        <v>41194</v>
      </c>
      <c r="B259" s="2">
        <f t="shared" si="79"/>
        <v>0</v>
      </c>
      <c r="C259">
        <f t="shared" si="79"/>
        <v>0</v>
      </c>
      <c r="D259">
        <f>ROUNDUP((B259*0.673),0)</f>
        <v>0</v>
      </c>
      <c r="E259">
        <f t="shared" si="80"/>
        <v>0</v>
      </c>
      <c r="G259">
        <f t="shared" si="81"/>
        <v>0</v>
      </c>
      <c r="H259">
        <f t="shared" si="81"/>
        <v>0</v>
      </c>
      <c r="I259">
        <f>ROUNDUP((G259*0.673),0)</f>
        <v>0</v>
      </c>
      <c r="J259">
        <f t="shared" si="82"/>
        <v>0</v>
      </c>
      <c r="L259">
        <f t="shared" si="83"/>
        <v>0</v>
      </c>
      <c r="N259" s="26"/>
      <c r="S259" s="36"/>
    </row>
    <row r="260" spans="1:19" ht="20.25" x14ac:dyDescent="0.3">
      <c r="A260" s="20">
        <v>41225</v>
      </c>
      <c r="B260" s="2">
        <f t="shared" si="79"/>
        <v>0</v>
      </c>
      <c r="C260">
        <f t="shared" si="79"/>
        <v>0</v>
      </c>
      <c r="D260">
        <f>ROUNDUP((B260*0.673),0)</f>
        <v>0</v>
      </c>
      <c r="E260">
        <f t="shared" si="80"/>
        <v>0</v>
      </c>
      <c r="G260">
        <f t="shared" si="81"/>
        <v>0</v>
      </c>
      <c r="H260">
        <f t="shared" si="81"/>
        <v>0</v>
      </c>
      <c r="I260">
        <f>ROUNDUP((G260*0.673),0)</f>
        <v>0</v>
      </c>
      <c r="J260">
        <f t="shared" si="82"/>
        <v>0</v>
      </c>
      <c r="L260">
        <f t="shared" si="83"/>
        <v>0</v>
      </c>
      <c r="N260" s="24"/>
      <c r="S260" s="36"/>
    </row>
    <row r="261" spans="1:19" ht="20.25" x14ac:dyDescent="0.3">
      <c r="A261" s="20">
        <v>41255</v>
      </c>
      <c r="B261" s="2">
        <f t="shared" si="79"/>
        <v>0</v>
      </c>
      <c r="C261">
        <f t="shared" si="79"/>
        <v>0</v>
      </c>
      <c r="D261">
        <f>ROUNDUP((B261*0.673),0)</f>
        <v>0</v>
      </c>
      <c r="E261">
        <f t="shared" si="80"/>
        <v>0</v>
      </c>
      <c r="G261">
        <f t="shared" si="81"/>
        <v>0</v>
      </c>
      <c r="H261">
        <f t="shared" si="81"/>
        <v>0</v>
      </c>
      <c r="I261">
        <f>ROUNDUP((G261*0.673),0)</f>
        <v>0</v>
      </c>
      <c r="J261">
        <f t="shared" si="82"/>
        <v>0</v>
      </c>
      <c r="L261">
        <f t="shared" si="83"/>
        <v>0</v>
      </c>
      <c r="N261" s="24"/>
      <c r="S261" s="36"/>
    </row>
    <row r="262" spans="1:19" ht="20.25" x14ac:dyDescent="0.3">
      <c r="A262" s="1">
        <v>41275</v>
      </c>
      <c r="B262" s="2">
        <f t="shared" si="79"/>
        <v>0</v>
      </c>
      <c r="C262">
        <f t="shared" si="79"/>
        <v>0</v>
      </c>
      <c r="D262">
        <f>ROUNDUP((B262*0.715),0)</f>
        <v>0</v>
      </c>
      <c r="E262">
        <f t="shared" si="80"/>
        <v>0</v>
      </c>
      <c r="G262">
        <f t="shared" si="81"/>
        <v>0</v>
      </c>
      <c r="H262">
        <f t="shared" si="81"/>
        <v>0</v>
      </c>
      <c r="I262">
        <f>ROUNDUP((G262*0.715),0)</f>
        <v>0</v>
      </c>
      <c r="J262">
        <f>H262+I262</f>
        <v>0</v>
      </c>
      <c r="L262">
        <f t="shared" si="83"/>
        <v>0</v>
      </c>
      <c r="N262" s="24"/>
      <c r="S262" s="36"/>
    </row>
    <row r="263" spans="1:19" ht="20.25" x14ac:dyDescent="0.3">
      <c r="A263" s="1">
        <v>41306</v>
      </c>
      <c r="B263" s="2">
        <f t="shared" si="79"/>
        <v>0</v>
      </c>
      <c r="C263">
        <f t="shared" si="79"/>
        <v>0</v>
      </c>
      <c r="D263">
        <f>ROUNDUP((B263*0.715),0)</f>
        <v>0</v>
      </c>
      <c r="E263">
        <f t="shared" si="80"/>
        <v>0</v>
      </c>
      <c r="G263">
        <f t="shared" si="81"/>
        <v>0</v>
      </c>
      <c r="H263">
        <f t="shared" si="81"/>
        <v>0</v>
      </c>
      <c r="I263">
        <f>ROUNDUP((G263*0.715),0)</f>
        <v>0</v>
      </c>
      <c r="J263">
        <f>H263+I263</f>
        <v>0</v>
      </c>
      <c r="L263">
        <f t="shared" si="83"/>
        <v>0</v>
      </c>
      <c r="M263" s="22"/>
      <c r="N263" s="25">
        <f>SUM(L252:L263)</f>
        <v>0</v>
      </c>
      <c r="S263" s="36"/>
    </row>
    <row r="264" spans="1:19" ht="20.25" x14ac:dyDescent="0.3">
      <c r="A264" s="1">
        <v>41334</v>
      </c>
      <c r="B264" s="2">
        <f t="shared" si="79"/>
        <v>0</v>
      </c>
      <c r="C264">
        <f t="shared" si="79"/>
        <v>0</v>
      </c>
      <c r="D264">
        <f>ROUNDUP((B264*0.715),0)</f>
        <v>0</v>
      </c>
      <c r="E264">
        <f t="shared" si="80"/>
        <v>0</v>
      </c>
      <c r="G264">
        <f t="shared" si="81"/>
        <v>0</v>
      </c>
      <c r="H264">
        <f t="shared" si="81"/>
        <v>0</v>
      </c>
      <c r="I264">
        <f>ROUNDUP((G264*0.715),0)</f>
        <v>0</v>
      </c>
      <c r="J264">
        <f>H264+I264</f>
        <v>0</v>
      </c>
      <c r="L264">
        <f t="shared" si="83"/>
        <v>0</v>
      </c>
      <c r="N264" s="24"/>
      <c r="S264" s="36"/>
    </row>
    <row r="265" spans="1:19" ht="20.25" x14ac:dyDescent="0.3">
      <c r="A265" s="1">
        <v>41365</v>
      </c>
      <c r="B265" s="2">
        <f t="shared" si="79"/>
        <v>0</v>
      </c>
      <c r="C265">
        <f t="shared" si="79"/>
        <v>0</v>
      </c>
      <c r="D265">
        <f>ROUNDUP((B265*0.749),0)</f>
        <v>0</v>
      </c>
      <c r="E265">
        <f t="shared" si="80"/>
        <v>0</v>
      </c>
      <c r="G265">
        <f t="shared" si="81"/>
        <v>0</v>
      </c>
      <c r="H265">
        <f t="shared" si="81"/>
        <v>0</v>
      </c>
      <c r="I265">
        <f>ROUNDUP((G265*0.749),0)</f>
        <v>0</v>
      </c>
      <c r="J265">
        <f t="shared" ref="J265:J267" si="84">H265+I265</f>
        <v>0</v>
      </c>
      <c r="L265">
        <f t="shared" si="83"/>
        <v>0</v>
      </c>
      <c r="M265" s="22"/>
      <c r="N265" s="24"/>
      <c r="S265" s="36"/>
    </row>
    <row r="266" spans="1:19" ht="20.25" x14ac:dyDescent="0.3">
      <c r="A266" s="1">
        <v>41395</v>
      </c>
      <c r="B266" s="2">
        <f t="shared" si="79"/>
        <v>0</v>
      </c>
      <c r="C266">
        <f t="shared" si="79"/>
        <v>0</v>
      </c>
      <c r="D266">
        <f t="shared" ref="D266:D267" si="85">ROUNDUP((B266*0.749),0)</f>
        <v>0</v>
      </c>
      <c r="E266">
        <f t="shared" si="80"/>
        <v>0</v>
      </c>
      <c r="G266">
        <f t="shared" si="81"/>
        <v>0</v>
      </c>
      <c r="H266">
        <f t="shared" si="81"/>
        <v>0</v>
      </c>
      <c r="I266">
        <f t="shared" ref="I266:I267" si="86">ROUNDUP((G266*0.749),0)</f>
        <v>0</v>
      </c>
      <c r="J266">
        <f t="shared" si="84"/>
        <v>0</v>
      </c>
      <c r="L266">
        <f t="shared" si="83"/>
        <v>0</v>
      </c>
      <c r="N266" s="24"/>
      <c r="S266" s="36"/>
    </row>
    <row r="267" spans="1:19" ht="20.25" x14ac:dyDescent="0.3">
      <c r="A267" s="1">
        <v>41426</v>
      </c>
      <c r="B267" s="2">
        <f t="shared" si="79"/>
        <v>0</v>
      </c>
      <c r="C267">
        <f t="shared" si="79"/>
        <v>0</v>
      </c>
      <c r="D267">
        <f t="shared" si="85"/>
        <v>0</v>
      </c>
      <c r="E267">
        <f t="shared" si="80"/>
        <v>0</v>
      </c>
      <c r="G267">
        <f t="shared" si="81"/>
        <v>0</v>
      </c>
      <c r="H267">
        <f t="shared" si="81"/>
        <v>0</v>
      </c>
      <c r="I267">
        <f t="shared" si="86"/>
        <v>0</v>
      </c>
      <c r="J267">
        <f t="shared" si="84"/>
        <v>0</v>
      </c>
      <c r="L267">
        <f>ROUND((E267-J267)*9/30,0)</f>
        <v>0</v>
      </c>
      <c r="N267" s="24">
        <f>SUM(L264:L267)</f>
        <v>0</v>
      </c>
      <c r="S267" s="36"/>
    </row>
    <row r="268" spans="1:19" ht="20.25" x14ac:dyDescent="0.3">
      <c r="A268" s="1"/>
      <c r="B268" s="2"/>
      <c r="N268" s="24"/>
      <c r="Q268" s="32"/>
      <c r="S268" s="36"/>
    </row>
    <row r="269" spans="1:19" ht="20.25" x14ac:dyDescent="0.3">
      <c r="A269" s="1"/>
      <c r="B269" s="2"/>
      <c r="F269" s="38" t="s">
        <v>85</v>
      </c>
      <c r="H269" s="38"/>
      <c r="L269" s="38">
        <f>SUM(L190:L267)</f>
        <v>0</v>
      </c>
      <c r="N269" s="24"/>
      <c r="Q269" s="32"/>
      <c r="S269" s="36"/>
    </row>
    <row r="270" spans="1:19" ht="20.25" x14ac:dyDescent="0.3">
      <c r="A270" s="28"/>
      <c r="B270" s="29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1"/>
      <c r="O270" s="30"/>
      <c r="P270" s="30"/>
      <c r="Q270" s="58"/>
      <c r="S270" s="36"/>
    </row>
    <row r="271" spans="1:19" ht="20.25" x14ac:dyDescent="0.3">
      <c r="A271" s="79" t="s">
        <v>131</v>
      </c>
      <c r="B271" s="55"/>
      <c r="C271" s="56"/>
      <c r="D271" s="56"/>
      <c r="E271" s="56"/>
      <c r="F271" s="59" t="s">
        <v>86</v>
      </c>
      <c r="G271" s="56"/>
      <c r="H271" s="56"/>
      <c r="I271" s="56"/>
      <c r="J271" s="56"/>
      <c r="K271" s="56"/>
      <c r="L271" s="56"/>
      <c r="M271" s="56"/>
      <c r="N271" s="57"/>
      <c r="O271" s="56"/>
      <c r="P271" s="56"/>
      <c r="Q271" s="32"/>
      <c r="S271" s="36"/>
    </row>
    <row r="272" spans="1:19" ht="20.25" x14ac:dyDescent="0.3">
      <c r="B272" s="10" t="s">
        <v>143</v>
      </c>
      <c r="J272" s="25" t="s">
        <v>12</v>
      </c>
      <c r="M272" s="34"/>
      <c r="P272" s="56"/>
      <c r="Q272" s="32"/>
      <c r="S272" s="36"/>
    </row>
    <row r="273" spans="1:19" ht="20.25" x14ac:dyDescent="0.3">
      <c r="B273" s="2"/>
      <c r="C273" s="3" t="s">
        <v>15</v>
      </c>
      <c r="H273" s="18" t="s">
        <v>16</v>
      </c>
      <c r="J273" s="8"/>
      <c r="P273" s="56"/>
      <c r="Q273" s="32"/>
      <c r="S273" s="36"/>
    </row>
    <row r="274" spans="1:19" ht="20.25" x14ac:dyDescent="0.3">
      <c r="B274" s="2" t="s">
        <v>3</v>
      </c>
      <c r="C274" s="2"/>
      <c r="G274" s="2" t="s">
        <v>3</v>
      </c>
      <c r="H274" s="2"/>
      <c r="M274" s="40"/>
      <c r="P274" s="56"/>
      <c r="Q274" s="32"/>
      <c r="S274" s="36"/>
    </row>
    <row r="275" spans="1:19" ht="20.25" x14ac:dyDescent="0.3">
      <c r="B275" s="2" t="s">
        <v>80</v>
      </c>
      <c r="C275" s="2"/>
      <c r="G275" s="2" t="s">
        <v>80</v>
      </c>
      <c r="H275" s="2"/>
      <c r="M275" s="5"/>
      <c r="P275" s="56"/>
      <c r="Q275" s="32"/>
      <c r="S275" s="36"/>
    </row>
    <row r="276" spans="1:19" ht="20.25" x14ac:dyDescent="0.3">
      <c r="B276" s="2" t="s">
        <v>32</v>
      </c>
      <c r="C276" s="7" t="s">
        <v>82</v>
      </c>
      <c r="G276" s="2" t="s">
        <v>32</v>
      </c>
      <c r="H276" s="7" t="s">
        <v>9</v>
      </c>
      <c r="M276" s="5"/>
      <c r="N276" s="24" t="s">
        <v>6</v>
      </c>
      <c r="P276" s="56"/>
      <c r="Q276" s="32"/>
      <c r="S276" s="36"/>
    </row>
    <row r="277" spans="1:19" ht="20.25" x14ac:dyDescent="0.3">
      <c r="A277" t="s">
        <v>0</v>
      </c>
      <c r="B277" s="2" t="s">
        <v>81</v>
      </c>
      <c r="C277" s="7" t="s">
        <v>83</v>
      </c>
      <c r="D277" s="7" t="s">
        <v>10</v>
      </c>
      <c r="E277" s="2" t="s">
        <v>2</v>
      </c>
      <c r="G277" s="2" t="s">
        <v>84</v>
      </c>
      <c r="H277" s="7" t="s">
        <v>83</v>
      </c>
      <c r="I277" s="7" t="s">
        <v>10</v>
      </c>
      <c r="J277" s="2" t="s">
        <v>2</v>
      </c>
      <c r="L277" t="s">
        <v>4</v>
      </c>
      <c r="N277" s="24" t="s">
        <v>4</v>
      </c>
      <c r="P277" s="56"/>
      <c r="Q277" s="32"/>
      <c r="S277" s="36"/>
    </row>
    <row r="278" spans="1:19" ht="20.25" x14ac:dyDescent="0.3">
      <c r="A278" s="1"/>
      <c r="B278" s="2"/>
      <c r="N278" s="24"/>
      <c r="Q278" s="32"/>
      <c r="S278" s="36"/>
    </row>
    <row r="279" spans="1:19" ht="15.75" x14ac:dyDescent="0.25">
      <c r="A279" s="1">
        <v>41426</v>
      </c>
      <c r="B279" s="49">
        <f>F163</f>
        <v>0</v>
      </c>
      <c r="C279">
        <f>F279-$K$157</f>
        <v>0</v>
      </c>
      <c r="D279">
        <f t="shared" ref="D279" si="87">ROUNDUP((B279*0.749),0)</f>
        <v>0</v>
      </c>
      <c r="E279">
        <f t="shared" ref="E279:E282" si="88">C279+D279</f>
        <v>0</v>
      </c>
      <c r="G279" s="43">
        <f>F161</f>
        <v>0</v>
      </c>
      <c r="H279">
        <f>G279-$K$157</f>
        <v>0</v>
      </c>
      <c r="I279">
        <f t="shared" ref="I279" si="89">ROUNDUP((G279*0.749),0)</f>
        <v>0</v>
      </c>
      <c r="J279">
        <f t="shared" ref="J279:J282" si="90">H279+I279</f>
        <v>0</v>
      </c>
      <c r="L279">
        <f>ROUND((E279-J279)*21/30,0)</f>
        <v>0</v>
      </c>
      <c r="M279" s="22"/>
      <c r="N279" s="25"/>
      <c r="O279" s="9"/>
      <c r="Q279" s="43"/>
    </row>
    <row r="280" spans="1:19" x14ac:dyDescent="0.2">
      <c r="A280" s="1">
        <v>41456</v>
      </c>
      <c r="B280" s="2">
        <f>B279</f>
        <v>0</v>
      </c>
      <c r="C280">
        <f t="shared" ref="C280:C324" si="91">F280-$K$157</f>
        <v>0</v>
      </c>
      <c r="D280">
        <f>ROUNDUP((B280*0.789),0)</f>
        <v>0</v>
      </c>
      <c r="E280">
        <f t="shared" si="88"/>
        <v>0</v>
      </c>
      <c r="G280">
        <f>G279</f>
        <v>0</v>
      </c>
      <c r="H280">
        <f t="shared" ref="H280:H324" si="92">G280-$K$157</f>
        <v>0</v>
      </c>
      <c r="I280">
        <f>ROUNDUP((G280*0.789),0)</f>
        <v>0</v>
      </c>
      <c r="J280">
        <f t="shared" si="90"/>
        <v>0</v>
      </c>
      <c r="L280">
        <f t="shared" si="61"/>
        <v>0</v>
      </c>
      <c r="N280" s="24"/>
      <c r="Q280" s="43"/>
    </row>
    <row r="281" spans="1:19" x14ac:dyDescent="0.2">
      <c r="A281" s="1">
        <v>41487</v>
      </c>
      <c r="B281" s="2">
        <f t="shared" ref="B281:B330" si="93">B280</f>
        <v>0</v>
      </c>
      <c r="C281">
        <f t="shared" si="91"/>
        <v>0</v>
      </c>
      <c r="D281">
        <f t="shared" ref="D281:D282" si="94">ROUNDUP((B281*0.789),0)</f>
        <v>0</v>
      </c>
      <c r="E281">
        <f t="shared" si="88"/>
        <v>0</v>
      </c>
      <c r="G281">
        <f t="shared" ref="G281:G330" si="95">G280</f>
        <v>0</v>
      </c>
      <c r="H281">
        <f t="shared" si="92"/>
        <v>0</v>
      </c>
      <c r="I281">
        <f t="shared" ref="I281:I282" si="96">ROUNDUP((G281*0.789),0)</f>
        <v>0</v>
      </c>
      <c r="J281">
        <f t="shared" si="90"/>
        <v>0</v>
      </c>
      <c r="L281">
        <f t="shared" si="61"/>
        <v>0</v>
      </c>
      <c r="N281" s="24"/>
    </row>
    <row r="282" spans="1:19" x14ac:dyDescent="0.2">
      <c r="A282" s="1">
        <v>41518</v>
      </c>
      <c r="B282" s="2">
        <f t="shared" si="93"/>
        <v>0</v>
      </c>
      <c r="C282">
        <f t="shared" si="91"/>
        <v>0</v>
      </c>
      <c r="D282">
        <f t="shared" si="94"/>
        <v>0</v>
      </c>
      <c r="E282">
        <f t="shared" si="88"/>
        <v>0</v>
      </c>
      <c r="G282">
        <f t="shared" si="95"/>
        <v>0</v>
      </c>
      <c r="H282">
        <f t="shared" si="92"/>
        <v>0</v>
      </c>
      <c r="I282">
        <f t="shared" si="96"/>
        <v>0</v>
      </c>
      <c r="J282">
        <f t="shared" si="90"/>
        <v>0</v>
      </c>
      <c r="L282">
        <f t="shared" si="61"/>
        <v>0</v>
      </c>
    </row>
    <row r="283" spans="1:19" x14ac:dyDescent="0.2">
      <c r="A283" s="20">
        <v>41548</v>
      </c>
      <c r="B283" s="2">
        <f t="shared" si="93"/>
        <v>0</v>
      </c>
      <c r="C283">
        <f t="shared" si="91"/>
        <v>0</v>
      </c>
      <c r="D283">
        <f>ROUNDUP((B283*0.855),0)</f>
        <v>0</v>
      </c>
      <c r="E283">
        <f t="shared" ref="E283:E288" si="97">C283+D283</f>
        <v>0</v>
      </c>
      <c r="G283">
        <f t="shared" si="95"/>
        <v>0</v>
      </c>
      <c r="H283">
        <f t="shared" si="92"/>
        <v>0</v>
      </c>
      <c r="I283">
        <f>ROUNDUP((G283*0.855),0)</f>
        <v>0</v>
      </c>
      <c r="J283">
        <f t="shared" ref="J283:J288" si="98">H283+I283</f>
        <v>0</v>
      </c>
      <c r="L283">
        <f t="shared" ref="L283:L288" si="99">E283-J283</f>
        <v>0</v>
      </c>
    </row>
    <row r="284" spans="1:19" x14ac:dyDescent="0.2">
      <c r="A284" s="20">
        <v>41579</v>
      </c>
      <c r="B284" s="2">
        <f t="shared" si="93"/>
        <v>0</v>
      </c>
      <c r="C284">
        <f t="shared" si="91"/>
        <v>0</v>
      </c>
      <c r="D284">
        <f t="shared" ref="D284:D285" si="100">ROUNDUP((B284*0.855),0)</f>
        <v>0</v>
      </c>
      <c r="E284">
        <f t="shared" si="97"/>
        <v>0</v>
      </c>
      <c r="G284">
        <f t="shared" si="95"/>
        <v>0</v>
      </c>
      <c r="H284">
        <f t="shared" si="92"/>
        <v>0</v>
      </c>
      <c r="I284">
        <f t="shared" ref="I284:I285" si="101">ROUNDUP((G284*0.855),0)</f>
        <v>0</v>
      </c>
      <c r="J284">
        <f t="shared" si="98"/>
        <v>0</v>
      </c>
      <c r="L284">
        <f t="shared" si="99"/>
        <v>0</v>
      </c>
    </row>
    <row r="285" spans="1:19" x14ac:dyDescent="0.2">
      <c r="A285" s="20">
        <v>41609</v>
      </c>
      <c r="B285" s="2">
        <f t="shared" si="93"/>
        <v>0</v>
      </c>
      <c r="C285">
        <f t="shared" si="91"/>
        <v>0</v>
      </c>
      <c r="D285">
        <f t="shared" si="100"/>
        <v>0</v>
      </c>
      <c r="E285">
        <f t="shared" si="97"/>
        <v>0</v>
      </c>
      <c r="G285">
        <f t="shared" si="95"/>
        <v>0</v>
      </c>
      <c r="H285">
        <f t="shared" si="92"/>
        <v>0</v>
      </c>
      <c r="I285">
        <f t="shared" si="101"/>
        <v>0</v>
      </c>
      <c r="J285">
        <f t="shared" si="98"/>
        <v>0</v>
      </c>
      <c r="L285">
        <f t="shared" si="99"/>
        <v>0</v>
      </c>
    </row>
    <row r="286" spans="1:19" x14ac:dyDescent="0.2">
      <c r="A286" s="1">
        <v>41640</v>
      </c>
      <c r="B286" s="2">
        <f t="shared" si="93"/>
        <v>0</v>
      </c>
      <c r="C286">
        <f t="shared" si="91"/>
        <v>0</v>
      </c>
      <c r="D286">
        <f>ROUNDUP((B286*0.905),0)</f>
        <v>0</v>
      </c>
      <c r="E286">
        <f t="shared" si="97"/>
        <v>0</v>
      </c>
      <c r="G286">
        <f t="shared" si="95"/>
        <v>0</v>
      </c>
      <c r="H286">
        <f t="shared" si="92"/>
        <v>0</v>
      </c>
      <c r="I286">
        <f>ROUNDUP((G286*0.905),0)</f>
        <v>0</v>
      </c>
      <c r="J286">
        <f t="shared" si="98"/>
        <v>0</v>
      </c>
      <c r="L286">
        <f t="shared" si="99"/>
        <v>0</v>
      </c>
    </row>
    <row r="287" spans="1:19" x14ac:dyDescent="0.2">
      <c r="A287" s="1">
        <v>41671</v>
      </c>
      <c r="B287" s="2">
        <f t="shared" si="93"/>
        <v>0</v>
      </c>
      <c r="C287">
        <f t="shared" si="91"/>
        <v>0</v>
      </c>
      <c r="D287">
        <f t="shared" ref="D287:D288" si="102">ROUNDUP((B287*0.905),0)</f>
        <v>0</v>
      </c>
      <c r="E287">
        <f t="shared" si="97"/>
        <v>0</v>
      </c>
      <c r="G287">
        <f t="shared" si="95"/>
        <v>0</v>
      </c>
      <c r="H287">
        <f t="shared" si="92"/>
        <v>0</v>
      </c>
      <c r="I287">
        <f t="shared" ref="I287:I288" si="103">ROUNDUP((G287*0.905),0)</f>
        <v>0</v>
      </c>
      <c r="J287">
        <f t="shared" si="98"/>
        <v>0</v>
      </c>
      <c r="L287">
        <f t="shared" si="99"/>
        <v>0</v>
      </c>
      <c r="N287" s="25">
        <f>SUM(L279:L287)</f>
        <v>0</v>
      </c>
    </row>
    <row r="288" spans="1:19" x14ac:dyDescent="0.2">
      <c r="A288" s="1">
        <v>41699</v>
      </c>
      <c r="B288" s="2">
        <f t="shared" si="93"/>
        <v>0</v>
      </c>
      <c r="C288">
        <f t="shared" si="91"/>
        <v>0</v>
      </c>
      <c r="D288">
        <f t="shared" si="102"/>
        <v>0</v>
      </c>
      <c r="E288">
        <f t="shared" si="97"/>
        <v>0</v>
      </c>
      <c r="G288">
        <f t="shared" si="95"/>
        <v>0</v>
      </c>
      <c r="H288">
        <f t="shared" si="92"/>
        <v>0</v>
      </c>
      <c r="I288">
        <f t="shared" si="103"/>
        <v>0</v>
      </c>
      <c r="J288">
        <f t="shared" si="98"/>
        <v>0</v>
      </c>
      <c r="L288">
        <f t="shared" si="99"/>
        <v>0</v>
      </c>
    </row>
    <row r="289" spans="1:14" x14ac:dyDescent="0.2">
      <c r="A289" s="1">
        <v>41730</v>
      </c>
      <c r="B289" s="2">
        <f t="shared" si="93"/>
        <v>0</v>
      </c>
      <c r="C289">
        <f t="shared" si="91"/>
        <v>0</v>
      </c>
      <c r="D289">
        <f>ROUNDUP((B289*0.884),0)</f>
        <v>0</v>
      </c>
      <c r="E289">
        <f t="shared" ref="E289" si="104">C289+D289</f>
        <v>0</v>
      </c>
      <c r="G289">
        <f t="shared" si="95"/>
        <v>0</v>
      </c>
      <c r="H289">
        <f t="shared" si="92"/>
        <v>0</v>
      </c>
      <c r="I289">
        <f>ROUNDUP((G289*0.884),0)</f>
        <v>0</v>
      </c>
      <c r="J289">
        <f t="shared" ref="J289" si="105">H289+I289</f>
        <v>0</v>
      </c>
      <c r="L289">
        <f t="shared" ref="L289" si="106">E289-J289</f>
        <v>0</v>
      </c>
    </row>
    <row r="290" spans="1:14" x14ac:dyDescent="0.2">
      <c r="A290" s="1">
        <v>41760</v>
      </c>
      <c r="B290" s="2">
        <f t="shared" si="93"/>
        <v>0</v>
      </c>
      <c r="C290">
        <f t="shared" si="91"/>
        <v>0</v>
      </c>
      <c r="D290">
        <f t="shared" ref="D290:D291" si="107">ROUNDUP((B290*0.884),0)</f>
        <v>0</v>
      </c>
      <c r="E290">
        <f t="shared" ref="E290:E291" si="108">C290+D290</f>
        <v>0</v>
      </c>
      <c r="G290">
        <f t="shared" si="95"/>
        <v>0</v>
      </c>
      <c r="H290">
        <f t="shared" si="92"/>
        <v>0</v>
      </c>
      <c r="I290">
        <f t="shared" ref="I290:I291" si="109">ROUNDUP((G290*0.884),0)</f>
        <v>0</v>
      </c>
      <c r="J290">
        <f t="shared" ref="J290:J291" si="110">H290+I290</f>
        <v>0</v>
      </c>
      <c r="L290">
        <f t="shared" ref="L290:L291" si="111">E290-J290</f>
        <v>0</v>
      </c>
    </row>
    <row r="291" spans="1:14" x14ac:dyDescent="0.2">
      <c r="A291" s="1">
        <v>41791</v>
      </c>
      <c r="B291" s="2">
        <f t="shared" si="93"/>
        <v>0</v>
      </c>
      <c r="C291">
        <f t="shared" si="91"/>
        <v>0</v>
      </c>
      <c r="D291">
        <f t="shared" si="107"/>
        <v>0</v>
      </c>
      <c r="E291">
        <f t="shared" si="108"/>
        <v>0</v>
      </c>
      <c r="G291">
        <f t="shared" si="95"/>
        <v>0</v>
      </c>
      <c r="H291">
        <f t="shared" si="92"/>
        <v>0</v>
      </c>
      <c r="I291">
        <f t="shared" si="109"/>
        <v>0</v>
      </c>
      <c r="J291">
        <f t="shared" si="110"/>
        <v>0</v>
      </c>
      <c r="L291">
        <f t="shared" si="111"/>
        <v>0</v>
      </c>
    </row>
    <row r="292" spans="1:14" x14ac:dyDescent="0.2">
      <c r="A292" s="1">
        <v>41821</v>
      </c>
      <c r="B292" s="2">
        <f t="shared" si="93"/>
        <v>0</v>
      </c>
      <c r="C292">
        <f t="shared" si="91"/>
        <v>0</v>
      </c>
      <c r="D292">
        <f>ROUNDUP((B292*0.913),0)</f>
        <v>0</v>
      </c>
      <c r="E292">
        <f t="shared" ref="E292" si="112">C292+D292</f>
        <v>0</v>
      </c>
      <c r="G292">
        <f t="shared" si="95"/>
        <v>0</v>
      </c>
      <c r="H292">
        <f t="shared" si="92"/>
        <v>0</v>
      </c>
      <c r="I292">
        <f>ROUNDUP((G292*0.913),0)</f>
        <v>0</v>
      </c>
      <c r="J292">
        <f t="shared" ref="J292" si="113">H292+I292</f>
        <v>0</v>
      </c>
      <c r="L292">
        <f t="shared" ref="L292" si="114">E292-J292</f>
        <v>0</v>
      </c>
    </row>
    <row r="293" spans="1:14" x14ac:dyDescent="0.2">
      <c r="A293" s="1">
        <v>41852</v>
      </c>
      <c r="B293" s="2">
        <f t="shared" si="93"/>
        <v>0</v>
      </c>
      <c r="C293">
        <f t="shared" si="91"/>
        <v>0</v>
      </c>
      <c r="D293">
        <f t="shared" ref="D293:D294" si="115">ROUNDUP((B293*0.913),0)</f>
        <v>0</v>
      </c>
      <c r="E293">
        <f t="shared" ref="E293:E294" si="116">C293+D293</f>
        <v>0</v>
      </c>
      <c r="G293">
        <f t="shared" si="95"/>
        <v>0</v>
      </c>
      <c r="H293">
        <f t="shared" si="92"/>
        <v>0</v>
      </c>
      <c r="I293">
        <f t="shared" ref="I293:I294" si="117">ROUNDUP((G293*0.913),0)</f>
        <v>0</v>
      </c>
      <c r="J293">
        <f t="shared" ref="J293:J294" si="118">H293+I293</f>
        <v>0</v>
      </c>
      <c r="L293">
        <f t="shared" ref="L293:L294" si="119">E293-J293</f>
        <v>0</v>
      </c>
    </row>
    <row r="294" spans="1:14" x14ac:dyDescent="0.2">
      <c r="A294" s="1">
        <v>41883</v>
      </c>
      <c r="B294" s="2">
        <f t="shared" si="93"/>
        <v>0</v>
      </c>
      <c r="C294">
        <f t="shared" si="91"/>
        <v>0</v>
      </c>
      <c r="D294">
        <f t="shared" si="115"/>
        <v>0</v>
      </c>
      <c r="E294">
        <f t="shared" si="116"/>
        <v>0</v>
      </c>
      <c r="G294">
        <f t="shared" si="95"/>
        <v>0</v>
      </c>
      <c r="H294">
        <f t="shared" si="92"/>
        <v>0</v>
      </c>
      <c r="I294">
        <f t="shared" si="117"/>
        <v>0</v>
      </c>
      <c r="J294">
        <f t="shared" si="118"/>
        <v>0</v>
      </c>
      <c r="L294">
        <f t="shared" si="119"/>
        <v>0</v>
      </c>
    </row>
    <row r="295" spans="1:14" x14ac:dyDescent="0.2">
      <c r="A295" s="1">
        <v>41913</v>
      </c>
      <c r="B295" s="2">
        <f t="shared" si="93"/>
        <v>0</v>
      </c>
      <c r="C295">
        <f t="shared" si="91"/>
        <v>0</v>
      </c>
      <c r="D295">
        <f>ROUNDUP((B295*0.981),0)</f>
        <v>0</v>
      </c>
      <c r="E295">
        <f t="shared" ref="E295:E324" si="120">C295+D295</f>
        <v>0</v>
      </c>
      <c r="G295">
        <f t="shared" si="95"/>
        <v>0</v>
      </c>
      <c r="H295">
        <f t="shared" si="92"/>
        <v>0</v>
      </c>
      <c r="I295">
        <f>ROUNDUP((G295*0.981),0)</f>
        <v>0</v>
      </c>
      <c r="J295">
        <f t="shared" ref="J295:J324" si="121">H295+I295</f>
        <v>0</v>
      </c>
      <c r="L295">
        <f t="shared" ref="L295:L324" si="122">E295-J295</f>
        <v>0</v>
      </c>
    </row>
    <row r="296" spans="1:14" x14ac:dyDescent="0.2">
      <c r="A296" s="1">
        <v>41944</v>
      </c>
      <c r="B296" s="2">
        <f t="shared" si="93"/>
        <v>0</v>
      </c>
      <c r="C296">
        <f t="shared" si="91"/>
        <v>0</v>
      </c>
      <c r="D296">
        <f t="shared" ref="D296:D297" si="123">ROUNDUP((B296*0.981),0)</f>
        <v>0</v>
      </c>
      <c r="E296">
        <f t="shared" si="120"/>
        <v>0</v>
      </c>
      <c r="G296">
        <f t="shared" si="95"/>
        <v>0</v>
      </c>
      <c r="H296">
        <f t="shared" si="92"/>
        <v>0</v>
      </c>
      <c r="I296">
        <f t="shared" ref="I296:I297" si="124">ROUNDUP((G296*0.981),0)</f>
        <v>0</v>
      </c>
      <c r="J296">
        <f t="shared" si="121"/>
        <v>0</v>
      </c>
      <c r="L296">
        <f t="shared" si="122"/>
        <v>0</v>
      </c>
    </row>
    <row r="297" spans="1:14" x14ac:dyDescent="0.2">
      <c r="A297" s="1">
        <v>41974</v>
      </c>
      <c r="B297" s="2">
        <f t="shared" si="93"/>
        <v>0</v>
      </c>
      <c r="C297">
        <f t="shared" si="91"/>
        <v>0</v>
      </c>
      <c r="D297">
        <f t="shared" si="123"/>
        <v>0</v>
      </c>
      <c r="E297">
        <f t="shared" si="120"/>
        <v>0</v>
      </c>
      <c r="G297">
        <f t="shared" si="95"/>
        <v>0</v>
      </c>
      <c r="H297">
        <f t="shared" si="92"/>
        <v>0</v>
      </c>
      <c r="I297">
        <f t="shared" si="124"/>
        <v>0</v>
      </c>
      <c r="J297">
        <f t="shared" si="121"/>
        <v>0</v>
      </c>
      <c r="L297">
        <f t="shared" si="122"/>
        <v>0</v>
      </c>
    </row>
    <row r="298" spans="1:14" x14ac:dyDescent="0.2">
      <c r="A298" s="1">
        <v>42005</v>
      </c>
      <c r="B298" s="2">
        <f t="shared" si="93"/>
        <v>0</v>
      </c>
      <c r="C298">
        <f t="shared" si="91"/>
        <v>0</v>
      </c>
      <c r="D298">
        <f>ROUNDUP((B298*1.003),0)</f>
        <v>0</v>
      </c>
      <c r="E298">
        <f t="shared" si="120"/>
        <v>0</v>
      </c>
      <c r="G298">
        <f t="shared" si="95"/>
        <v>0</v>
      </c>
      <c r="H298">
        <f t="shared" si="92"/>
        <v>0</v>
      </c>
      <c r="I298">
        <f>ROUNDUP((G298*1.003),0)</f>
        <v>0</v>
      </c>
      <c r="J298">
        <f t="shared" si="121"/>
        <v>0</v>
      </c>
      <c r="L298">
        <f t="shared" si="122"/>
        <v>0</v>
      </c>
    </row>
    <row r="299" spans="1:14" x14ac:dyDescent="0.2">
      <c r="A299" s="1">
        <v>42036</v>
      </c>
      <c r="B299" s="2">
        <f t="shared" si="93"/>
        <v>0</v>
      </c>
      <c r="C299">
        <f t="shared" si="91"/>
        <v>0</v>
      </c>
      <c r="D299">
        <f t="shared" ref="D299:D300" si="125">ROUNDUP((B299*1.003),0)</f>
        <v>0</v>
      </c>
      <c r="E299">
        <f t="shared" si="120"/>
        <v>0</v>
      </c>
      <c r="G299">
        <f t="shared" si="95"/>
        <v>0</v>
      </c>
      <c r="H299">
        <f t="shared" si="92"/>
        <v>0</v>
      </c>
      <c r="I299">
        <f t="shared" ref="I299:I300" si="126">ROUNDUP((G299*1.003),0)</f>
        <v>0</v>
      </c>
      <c r="J299">
        <f t="shared" si="121"/>
        <v>0</v>
      </c>
      <c r="L299">
        <f t="shared" si="122"/>
        <v>0</v>
      </c>
      <c r="N299" s="35">
        <f>SUM(L288:L299)</f>
        <v>0</v>
      </c>
    </row>
    <row r="300" spans="1:14" x14ac:dyDescent="0.2">
      <c r="A300" s="1">
        <v>42064</v>
      </c>
      <c r="B300" s="2">
        <f t="shared" si="93"/>
        <v>0</v>
      </c>
      <c r="C300">
        <f t="shared" si="91"/>
        <v>0</v>
      </c>
      <c r="D300">
        <f t="shared" si="125"/>
        <v>0</v>
      </c>
      <c r="E300">
        <f t="shared" si="120"/>
        <v>0</v>
      </c>
      <c r="G300">
        <f t="shared" si="95"/>
        <v>0</v>
      </c>
      <c r="H300">
        <f t="shared" si="92"/>
        <v>0</v>
      </c>
      <c r="I300">
        <f t="shared" si="126"/>
        <v>0</v>
      </c>
      <c r="J300">
        <f t="shared" si="121"/>
        <v>0</v>
      </c>
      <c r="L300">
        <f t="shared" si="122"/>
        <v>0</v>
      </c>
    </row>
    <row r="301" spans="1:14" x14ac:dyDescent="0.2">
      <c r="A301" s="1">
        <v>42095</v>
      </c>
      <c r="B301" s="2">
        <f t="shared" si="93"/>
        <v>0</v>
      </c>
      <c r="C301">
        <f t="shared" si="91"/>
        <v>0</v>
      </c>
      <c r="D301">
        <f>ROUNDUP((B301*1.005),0)</f>
        <v>0</v>
      </c>
      <c r="E301">
        <f t="shared" si="120"/>
        <v>0</v>
      </c>
      <c r="G301">
        <f t="shared" si="95"/>
        <v>0</v>
      </c>
      <c r="H301">
        <f t="shared" si="92"/>
        <v>0</v>
      </c>
      <c r="I301">
        <f>ROUNDUP((G301*1.005),0)</f>
        <v>0</v>
      </c>
      <c r="J301">
        <f t="shared" si="121"/>
        <v>0</v>
      </c>
      <c r="L301">
        <f t="shared" si="122"/>
        <v>0</v>
      </c>
    </row>
    <row r="302" spans="1:14" x14ac:dyDescent="0.2">
      <c r="A302" s="1">
        <v>42125</v>
      </c>
      <c r="B302" s="2">
        <f t="shared" si="93"/>
        <v>0</v>
      </c>
      <c r="C302">
        <f t="shared" si="91"/>
        <v>0</v>
      </c>
      <c r="D302">
        <f t="shared" ref="D302:D303" si="127">ROUNDUP((B302*1.005),0)</f>
        <v>0</v>
      </c>
      <c r="E302">
        <f t="shared" si="120"/>
        <v>0</v>
      </c>
      <c r="G302">
        <f t="shared" si="95"/>
        <v>0</v>
      </c>
      <c r="H302">
        <f t="shared" si="92"/>
        <v>0</v>
      </c>
      <c r="I302">
        <f t="shared" ref="I302:I303" si="128">ROUNDUP((G302*1.005),0)</f>
        <v>0</v>
      </c>
      <c r="J302">
        <f t="shared" si="121"/>
        <v>0</v>
      </c>
      <c r="L302">
        <f t="shared" si="122"/>
        <v>0</v>
      </c>
    </row>
    <row r="303" spans="1:14" x14ac:dyDescent="0.2">
      <c r="A303" s="1">
        <v>42156</v>
      </c>
      <c r="B303" s="2">
        <f t="shared" si="93"/>
        <v>0</v>
      </c>
      <c r="C303">
        <f t="shared" si="91"/>
        <v>0</v>
      </c>
      <c r="D303">
        <f t="shared" si="127"/>
        <v>0</v>
      </c>
      <c r="E303">
        <f t="shared" si="120"/>
        <v>0</v>
      </c>
      <c r="G303">
        <f t="shared" si="95"/>
        <v>0</v>
      </c>
      <c r="H303">
        <f t="shared" si="92"/>
        <v>0</v>
      </c>
      <c r="I303">
        <f t="shared" si="128"/>
        <v>0</v>
      </c>
      <c r="J303">
        <f t="shared" si="121"/>
        <v>0</v>
      </c>
      <c r="L303">
        <f t="shared" si="122"/>
        <v>0</v>
      </c>
    </row>
    <row r="304" spans="1:14" x14ac:dyDescent="0.2">
      <c r="A304" s="1">
        <v>42186</v>
      </c>
      <c r="B304" s="2">
        <f t="shared" si="93"/>
        <v>0</v>
      </c>
      <c r="C304">
        <f t="shared" si="91"/>
        <v>0</v>
      </c>
      <c r="D304">
        <f>ROUNDUP((B304*1.026),0)</f>
        <v>0</v>
      </c>
      <c r="E304">
        <f t="shared" si="120"/>
        <v>0</v>
      </c>
      <c r="G304">
        <f t="shared" si="95"/>
        <v>0</v>
      </c>
      <c r="H304">
        <f t="shared" si="92"/>
        <v>0</v>
      </c>
      <c r="I304">
        <f>ROUNDUP((G304*1.026),0)</f>
        <v>0</v>
      </c>
      <c r="J304">
        <f t="shared" si="121"/>
        <v>0</v>
      </c>
      <c r="L304">
        <f t="shared" si="122"/>
        <v>0</v>
      </c>
    </row>
    <row r="305" spans="1:19" x14ac:dyDescent="0.2">
      <c r="A305" s="1">
        <v>42217</v>
      </c>
      <c r="B305" s="2">
        <f t="shared" si="93"/>
        <v>0</v>
      </c>
      <c r="C305">
        <f t="shared" si="91"/>
        <v>0</v>
      </c>
      <c r="D305">
        <f t="shared" ref="D305:D306" si="129">ROUNDUP((B305*1.026),0)</f>
        <v>0</v>
      </c>
      <c r="E305">
        <f t="shared" si="120"/>
        <v>0</v>
      </c>
      <c r="G305">
        <f t="shared" si="95"/>
        <v>0</v>
      </c>
      <c r="H305">
        <f t="shared" si="92"/>
        <v>0</v>
      </c>
      <c r="I305">
        <f t="shared" ref="I305:I306" si="130">ROUNDUP((G305*1.026),0)</f>
        <v>0</v>
      </c>
      <c r="J305">
        <f t="shared" si="121"/>
        <v>0</v>
      </c>
      <c r="L305">
        <f t="shared" si="122"/>
        <v>0</v>
      </c>
    </row>
    <row r="306" spans="1:19" x14ac:dyDescent="0.2">
      <c r="A306" s="1">
        <v>42248</v>
      </c>
      <c r="B306" s="2">
        <f t="shared" si="93"/>
        <v>0</v>
      </c>
      <c r="C306">
        <f t="shared" si="91"/>
        <v>0</v>
      </c>
      <c r="D306">
        <f t="shared" si="129"/>
        <v>0</v>
      </c>
      <c r="E306">
        <f t="shared" si="120"/>
        <v>0</v>
      </c>
      <c r="G306">
        <f t="shared" si="95"/>
        <v>0</v>
      </c>
      <c r="H306">
        <f t="shared" si="92"/>
        <v>0</v>
      </c>
      <c r="I306">
        <f t="shared" si="130"/>
        <v>0</v>
      </c>
      <c r="J306">
        <f t="shared" si="121"/>
        <v>0</v>
      </c>
      <c r="L306">
        <f t="shared" si="122"/>
        <v>0</v>
      </c>
    </row>
    <row r="307" spans="1:19" x14ac:dyDescent="0.2">
      <c r="A307" s="1">
        <v>42278</v>
      </c>
      <c r="B307" s="2">
        <f t="shared" si="93"/>
        <v>0</v>
      </c>
      <c r="C307">
        <f t="shared" si="91"/>
        <v>0</v>
      </c>
      <c r="D307">
        <f>ROUNDUP((B307*1.079),0)</f>
        <v>0</v>
      </c>
      <c r="E307">
        <f t="shared" si="120"/>
        <v>0</v>
      </c>
      <c r="G307">
        <f t="shared" si="95"/>
        <v>0</v>
      </c>
      <c r="H307">
        <f t="shared" si="92"/>
        <v>0</v>
      </c>
      <c r="I307">
        <f>ROUNDUP((G307*1.079),0)</f>
        <v>0</v>
      </c>
      <c r="J307">
        <f t="shared" si="121"/>
        <v>0</v>
      </c>
      <c r="L307">
        <f t="shared" si="122"/>
        <v>0</v>
      </c>
    </row>
    <row r="308" spans="1:19" x14ac:dyDescent="0.2">
      <c r="A308" s="1">
        <v>42309</v>
      </c>
      <c r="B308" s="2">
        <f t="shared" si="93"/>
        <v>0</v>
      </c>
      <c r="C308">
        <f t="shared" si="91"/>
        <v>0</v>
      </c>
      <c r="D308">
        <f t="shared" ref="D308:D309" si="131">ROUNDUP((B308*1.079),0)</f>
        <v>0</v>
      </c>
      <c r="E308">
        <f t="shared" si="120"/>
        <v>0</v>
      </c>
      <c r="G308">
        <f t="shared" si="95"/>
        <v>0</v>
      </c>
      <c r="H308">
        <f t="shared" si="92"/>
        <v>0</v>
      </c>
      <c r="I308">
        <f t="shared" ref="I308:I309" si="132">ROUNDUP((G308*1.079),0)</f>
        <v>0</v>
      </c>
      <c r="J308">
        <f t="shared" si="121"/>
        <v>0</v>
      </c>
      <c r="L308">
        <f t="shared" si="122"/>
        <v>0</v>
      </c>
    </row>
    <row r="309" spans="1:19" x14ac:dyDescent="0.2">
      <c r="A309" s="1">
        <v>42339</v>
      </c>
      <c r="B309" s="2">
        <f t="shared" si="93"/>
        <v>0</v>
      </c>
      <c r="C309">
        <f t="shared" si="91"/>
        <v>0</v>
      </c>
      <c r="D309">
        <f t="shared" si="131"/>
        <v>0</v>
      </c>
      <c r="E309">
        <f t="shared" si="120"/>
        <v>0</v>
      </c>
      <c r="G309">
        <f t="shared" si="95"/>
        <v>0</v>
      </c>
      <c r="H309">
        <f t="shared" si="92"/>
        <v>0</v>
      </c>
      <c r="I309">
        <f t="shared" si="132"/>
        <v>0</v>
      </c>
      <c r="J309">
        <f t="shared" si="121"/>
        <v>0</v>
      </c>
      <c r="L309">
        <f t="shared" si="122"/>
        <v>0</v>
      </c>
    </row>
    <row r="310" spans="1:19" x14ac:dyDescent="0.2">
      <c r="A310" s="1">
        <v>42370</v>
      </c>
      <c r="B310" s="2">
        <f t="shared" si="93"/>
        <v>0</v>
      </c>
      <c r="C310">
        <f t="shared" si="91"/>
        <v>0</v>
      </c>
      <c r="D310">
        <f>ROUNDUP((B310*1.124),0)</f>
        <v>0</v>
      </c>
      <c r="E310">
        <f t="shared" si="120"/>
        <v>0</v>
      </c>
      <c r="G310">
        <f t="shared" si="95"/>
        <v>0</v>
      </c>
      <c r="H310">
        <f t="shared" si="92"/>
        <v>0</v>
      </c>
      <c r="I310">
        <f>ROUNDUP((G310*1.124),0)</f>
        <v>0</v>
      </c>
      <c r="J310">
        <f t="shared" si="121"/>
        <v>0</v>
      </c>
      <c r="L310">
        <f t="shared" si="122"/>
        <v>0</v>
      </c>
    </row>
    <row r="311" spans="1:19" x14ac:dyDescent="0.2">
      <c r="A311" s="1">
        <v>42401</v>
      </c>
      <c r="B311" s="2">
        <f t="shared" si="93"/>
        <v>0</v>
      </c>
      <c r="C311">
        <f t="shared" si="91"/>
        <v>0</v>
      </c>
      <c r="D311">
        <f t="shared" ref="D311:D315" si="133">ROUNDUP((B311*1.124),0)</f>
        <v>0</v>
      </c>
      <c r="E311">
        <f t="shared" si="120"/>
        <v>0</v>
      </c>
      <c r="G311">
        <f t="shared" si="95"/>
        <v>0</v>
      </c>
      <c r="H311">
        <f t="shared" si="92"/>
        <v>0</v>
      </c>
      <c r="I311">
        <f t="shared" ref="I311:I315" si="134">ROUNDUP((G311*1.124),0)</f>
        <v>0</v>
      </c>
      <c r="J311">
        <f t="shared" si="121"/>
        <v>0</v>
      </c>
      <c r="L311">
        <f t="shared" si="122"/>
        <v>0</v>
      </c>
      <c r="N311" s="35">
        <f>SUM(L300:L311)</f>
        <v>0</v>
      </c>
    </row>
    <row r="312" spans="1:19" x14ac:dyDescent="0.2">
      <c r="A312" s="1">
        <v>42430</v>
      </c>
      <c r="B312" s="2">
        <f t="shared" si="93"/>
        <v>0</v>
      </c>
      <c r="C312">
        <f t="shared" si="91"/>
        <v>0</v>
      </c>
      <c r="D312">
        <f t="shared" si="133"/>
        <v>0</v>
      </c>
      <c r="E312">
        <f t="shared" si="120"/>
        <v>0</v>
      </c>
      <c r="G312">
        <f t="shared" si="95"/>
        <v>0</v>
      </c>
      <c r="H312">
        <f t="shared" si="92"/>
        <v>0</v>
      </c>
      <c r="I312">
        <f t="shared" si="134"/>
        <v>0</v>
      </c>
      <c r="J312">
        <f t="shared" si="121"/>
        <v>0</v>
      </c>
      <c r="L312">
        <f t="shared" si="122"/>
        <v>0</v>
      </c>
    </row>
    <row r="313" spans="1:19" x14ac:dyDescent="0.2">
      <c r="A313" s="1">
        <v>42461</v>
      </c>
      <c r="B313" s="2">
        <f t="shared" si="93"/>
        <v>0</v>
      </c>
      <c r="C313">
        <f t="shared" si="91"/>
        <v>0</v>
      </c>
      <c r="D313">
        <f t="shared" si="133"/>
        <v>0</v>
      </c>
      <c r="E313">
        <f t="shared" si="120"/>
        <v>0</v>
      </c>
      <c r="G313">
        <f t="shared" si="95"/>
        <v>0</v>
      </c>
      <c r="H313">
        <f t="shared" si="92"/>
        <v>0</v>
      </c>
      <c r="I313">
        <f t="shared" si="134"/>
        <v>0</v>
      </c>
      <c r="J313">
        <f t="shared" si="121"/>
        <v>0</v>
      </c>
      <c r="L313">
        <f t="shared" si="122"/>
        <v>0</v>
      </c>
    </row>
    <row r="314" spans="1:19" x14ac:dyDescent="0.2">
      <c r="A314" s="1">
        <v>42491</v>
      </c>
      <c r="B314" s="2">
        <f t="shared" si="93"/>
        <v>0</v>
      </c>
      <c r="C314">
        <f t="shared" si="91"/>
        <v>0</v>
      </c>
      <c r="D314">
        <f t="shared" si="133"/>
        <v>0</v>
      </c>
      <c r="E314">
        <f t="shared" si="120"/>
        <v>0</v>
      </c>
      <c r="G314">
        <f t="shared" si="95"/>
        <v>0</v>
      </c>
      <c r="H314">
        <f t="shared" si="92"/>
        <v>0</v>
      </c>
      <c r="I314">
        <f t="shared" si="134"/>
        <v>0</v>
      </c>
      <c r="J314">
        <f t="shared" si="121"/>
        <v>0</v>
      </c>
      <c r="L314">
        <f t="shared" si="122"/>
        <v>0</v>
      </c>
    </row>
    <row r="315" spans="1:19" x14ac:dyDescent="0.2">
      <c r="A315" s="1">
        <v>42522</v>
      </c>
      <c r="B315" s="2">
        <f t="shared" si="93"/>
        <v>0</v>
      </c>
      <c r="C315">
        <f t="shared" si="91"/>
        <v>0</v>
      </c>
      <c r="D315">
        <f t="shared" si="133"/>
        <v>0</v>
      </c>
      <c r="E315">
        <f t="shared" si="120"/>
        <v>0</v>
      </c>
      <c r="G315">
        <f t="shared" si="95"/>
        <v>0</v>
      </c>
      <c r="H315">
        <f t="shared" si="92"/>
        <v>0</v>
      </c>
      <c r="I315">
        <f t="shared" si="134"/>
        <v>0</v>
      </c>
      <c r="J315">
        <f t="shared" si="121"/>
        <v>0</v>
      </c>
      <c r="L315">
        <f t="shared" si="122"/>
        <v>0</v>
      </c>
    </row>
    <row r="316" spans="1:19" x14ac:dyDescent="0.2">
      <c r="A316" s="1">
        <v>42552</v>
      </c>
      <c r="B316" s="2">
        <f t="shared" si="93"/>
        <v>0</v>
      </c>
      <c r="C316">
        <f t="shared" si="91"/>
        <v>0</v>
      </c>
      <c r="D316">
        <f>ROUNDUP((B316*1.148),0)</f>
        <v>0</v>
      </c>
      <c r="E316">
        <f t="shared" si="120"/>
        <v>0</v>
      </c>
      <c r="G316">
        <f t="shared" si="95"/>
        <v>0</v>
      </c>
      <c r="H316">
        <f t="shared" si="92"/>
        <v>0</v>
      </c>
      <c r="I316">
        <f>ROUNDUP((G316*1.148),0)</f>
        <v>0</v>
      </c>
      <c r="J316">
        <f t="shared" si="121"/>
        <v>0</v>
      </c>
      <c r="L316">
        <f t="shared" si="122"/>
        <v>0</v>
      </c>
    </row>
    <row r="317" spans="1:19" x14ac:dyDescent="0.2">
      <c r="A317" s="1">
        <v>42583</v>
      </c>
      <c r="B317" s="2">
        <f t="shared" si="93"/>
        <v>0</v>
      </c>
      <c r="C317">
        <f t="shared" si="91"/>
        <v>0</v>
      </c>
      <c r="D317">
        <f t="shared" ref="D317:D318" si="135">ROUNDUP((B317*1.148),0)</f>
        <v>0</v>
      </c>
      <c r="E317">
        <f t="shared" si="120"/>
        <v>0</v>
      </c>
      <c r="G317">
        <f t="shared" si="95"/>
        <v>0</v>
      </c>
      <c r="H317">
        <f t="shared" si="92"/>
        <v>0</v>
      </c>
      <c r="I317">
        <f t="shared" ref="I317:I318" si="136">ROUNDUP((G317*1.148),0)</f>
        <v>0</v>
      </c>
      <c r="J317">
        <f t="shared" si="121"/>
        <v>0</v>
      </c>
      <c r="L317">
        <f t="shared" si="122"/>
        <v>0</v>
      </c>
    </row>
    <row r="318" spans="1:19" ht="20.25" x14ac:dyDescent="0.3">
      <c r="A318" s="1">
        <v>42614</v>
      </c>
      <c r="B318" s="2">
        <f t="shared" si="93"/>
        <v>0</v>
      </c>
      <c r="C318">
        <f t="shared" si="91"/>
        <v>0</v>
      </c>
      <c r="D318">
        <f t="shared" si="135"/>
        <v>0</v>
      </c>
      <c r="E318">
        <f t="shared" si="120"/>
        <v>0</v>
      </c>
      <c r="G318">
        <f t="shared" si="95"/>
        <v>0</v>
      </c>
      <c r="H318">
        <f t="shared" si="92"/>
        <v>0</v>
      </c>
      <c r="I318">
        <f t="shared" si="136"/>
        <v>0</v>
      </c>
      <c r="J318">
        <f t="shared" si="121"/>
        <v>0</v>
      </c>
      <c r="L318">
        <f t="shared" si="122"/>
        <v>0</v>
      </c>
      <c r="N318" s="35"/>
      <c r="S318" s="37"/>
    </row>
    <row r="319" spans="1:19" x14ac:dyDescent="0.2">
      <c r="A319" s="1">
        <v>42644</v>
      </c>
      <c r="B319" s="2">
        <f t="shared" si="93"/>
        <v>0</v>
      </c>
      <c r="C319">
        <f t="shared" si="91"/>
        <v>0</v>
      </c>
      <c r="D319">
        <f>ROUNDUP((B319*1.203),0)</f>
        <v>0</v>
      </c>
      <c r="E319">
        <f t="shared" si="120"/>
        <v>0</v>
      </c>
      <c r="G319">
        <f t="shared" si="95"/>
        <v>0</v>
      </c>
      <c r="H319">
        <f t="shared" si="92"/>
        <v>0</v>
      </c>
      <c r="I319">
        <f>ROUNDUP((G319*1.203),0)</f>
        <v>0</v>
      </c>
      <c r="J319">
        <f t="shared" si="121"/>
        <v>0</v>
      </c>
      <c r="L319">
        <f t="shared" si="122"/>
        <v>0</v>
      </c>
    </row>
    <row r="320" spans="1:19" x14ac:dyDescent="0.2">
      <c r="A320" s="1">
        <v>42675</v>
      </c>
      <c r="B320" s="2">
        <f t="shared" si="93"/>
        <v>0</v>
      </c>
      <c r="C320">
        <f t="shared" si="91"/>
        <v>0</v>
      </c>
      <c r="D320">
        <f t="shared" ref="D320:D321" si="137">ROUNDUP((B320*1.203),0)</f>
        <v>0</v>
      </c>
      <c r="E320">
        <f t="shared" si="120"/>
        <v>0</v>
      </c>
      <c r="G320">
        <f t="shared" si="95"/>
        <v>0</v>
      </c>
      <c r="H320">
        <f t="shared" si="92"/>
        <v>0</v>
      </c>
      <c r="I320">
        <f t="shared" ref="I320:I321" si="138">ROUNDUP((G320*1.203),0)</f>
        <v>0</v>
      </c>
      <c r="J320">
        <f t="shared" si="121"/>
        <v>0</v>
      </c>
      <c r="L320">
        <f t="shared" si="122"/>
        <v>0</v>
      </c>
    </row>
    <row r="321" spans="1:15" x14ac:dyDescent="0.2">
      <c r="A321" s="1">
        <v>42705</v>
      </c>
      <c r="B321" s="2">
        <f t="shared" si="93"/>
        <v>0</v>
      </c>
      <c r="C321">
        <f t="shared" si="91"/>
        <v>0</v>
      </c>
      <c r="D321">
        <f t="shared" si="137"/>
        <v>0</v>
      </c>
      <c r="E321">
        <f t="shared" si="120"/>
        <v>0</v>
      </c>
      <c r="G321">
        <f t="shared" si="95"/>
        <v>0</v>
      </c>
      <c r="H321">
        <f t="shared" si="92"/>
        <v>0</v>
      </c>
      <c r="I321">
        <f t="shared" si="138"/>
        <v>0</v>
      </c>
      <c r="J321">
        <f t="shared" si="121"/>
        <v>0</v>
      </c>
      <c r="L321">
        <f t="shared" si="122"/>
        <v>0</v>
      </c>
    </row>
    <row r="322" spans="1:15" x14ac:dyDescent="0.2">
      <c r="A322" s="1">
        <v>42752</v>
      </c>
      <c r="B322" s="2">
        <f t="shared" si="93"/>
        <v>0</v>
      </c>
      <c r="C322">
        <f t="shared" si="91"/>
        <v>0</v>
      </c>
      <c r="D322">
        <f>ROUNDUP((B322*1.195),0)</f>
        <v>0</v>
      </c>
      <c r="E322">
        <f t="shared" si="120"/>
        <v>0</v>
      </c>
      <c r="G322">
        <f t="shared" si="95"/>
        <v>0</v>
      </c>
      <c r="H322">
        <f t="shared" si="92"/>
        <v>0</v>
      </c>
      <c r="I322">
        <f>ROUNDUP((G322*1.195),0)</f>
        <v>0</v>
      </c>
      <c r="J322">
        <f t="shared" si="121"/>
        <v>0</v>
      </c>
      <c r="L322">
        <f t="shared" si="122"/>
        <v>0</v>
      </c>
    </row>
    <row r="323" spans="1:15" x14ac:dyDescent="0.2">
      <c r="A323" s="1">
        <v>42783</v>
      </c>
      <c r="B323" s="2">
        <f t="shared" si="93"/>
        <v>0</v>
      </c>
      <c r="C323">
        <f t="shared" si="91"/>
        <v>0</v>
      </c>
      <c r="D323">
        <f t="shared" ref="D323:D324" si="139">ROUNDUP((B323*1.195),0)</f>
        <v>0</v>
      </c>
      <c r="E323">
        <f t="shared" si="120"/>
        <v>0</v>
      </c>
      <c r="G323">
        <f t="shared" si="95"/>
        <v>0</v>
      </c>
      <c r="H323">
        <f t="shared" si="92"/>
        <v>0</v>
      </c>
      <c r="I323">
        <f t="shared" ref="I323:I324" si="140">ROUNDUP((G323*1.195),0)</f>
        <v>0</v>
      </c>
      <c r="J323">
        <f t="shared" si="121"/>
        <v>0</v>
      </c>
      <c r="L323">
        <f t="shared" si="122"/>
        <v>0</v>
      </c>
      <c r="N323" s="35">
        <f>SUM(L312:L323)</f>
        <v>0</v>
      </c>
    </row>
    <row r="324" spans="1:15" x14ac:dyDescent="0.2">
      <c r="A324" s="1">
        <v>42811</v>
      </c>
      <c r="B324" s="2">
        <f t="shared" si="93"/>
        <v>0</v>
      </c>
      <c r="C324">
        <f t="shared" si="91"/>
        <v>0</v>
      </c>
      <c r="D324">
        <f t="shared" si="139"/>
        <v>0</v>
      </c>
      <c r="E324">
        <f t="shared" si="120"/>
        <v>0</v>
      </c>
      <c r="G324">
        <f t="shared" si="95"/>
        <v>0</v>
      </c>
      <c r="H324">
        <f t="shared" si="92"/>
        <v>0</v>
      </c>
      <c r="I324">
        <f t="shared" si="140"/>
        <v>0</v>
      </c>
      <c r="J324">
        <f t="shared" si="121"/>
        <v>0</v>
      </c>
      <c r="L324">
        <f t="shared" si="122"/>
        <v>0</v>
      </c>
    </row>
    <row r="325" spans="1:15" x14ac:dyDescent="0.2">
      <c r="A325" s="1">
        <v>42842</v>
      </c>
      <c r="B325" s="2">
        <f t="shared" si="93"/>
        <v>0</v>
      </c>
      <c r="C325">
        <f t="shared" ref="C325:C327" si="141">F325-$K$157</f>
        <v>0</v>
      </c>
      <c r="D325">
        <f t="shared" ref="D325:D326" si="142">ROUNDUP((B325*1.171),0)</f>
        <v>0</v>
      </c>
      <c r="E325">
        <f t="shared" ref="E325:E327" si="143">C325+D325</f>
        <v>0</v>
      </c>
      <c r="G325">
        <f t="shared" si="95"/>
        <v>0</v>
      </c>
      <c r="H325">
        <f t="shared" ref="H325:H327" si="144">G325-$K$157</f>
        <v>0</v>
      </c>
      <c r="I325">
        <f t="shared" ref="I325:I327" si="145">ROUNDUP((G325*1.171),0)</f>
        <v>0</v>
      </c>
      <c r="J325">
        <f t="shared" ref="J325:J327" si="146">H325+I325</f>
        <v>0</v>
      </c>
      <c r="L325">
        <f t="shared" ref="L325:L326" si="147">E325-J325</f>
        <v>0</v>
      </c>
    </row>
    <row r="326" spans="1:15" x14ac:dyDescent="0.2">
      <c r="A326" s="1">
        <v>42872</v>
      </c>
      <c r="B326" s="2">
        <f t="shared" si="93"/>
        <v>0</v>
      </c>
      <c r="C326">
        <f t="shared" si="141"/>
        <v>0</v>
      </c>
      <c r="D326">
        <f t="shared" si="142"/>
        <v>0</v>
      </c>
      <c r="E326">
        <f t="shared" si="143"/>
        <v>0</v>
      </c>
      <c r="G326">
        <f t="shared" si="95"/>
        <v>0</v>
      </c>
      <c r="H326">
        <f t="shared" si="144"/>
        <v>0</v>
      </c>
      <c r="I326">
        <f t="shared" si="145"/>
        <v>0</v>
      </c>
      <c r="J326">
        <f t="shared" si="146"/>
        <v>0</v>
      </c>
      <c r="L326">
        <f t="shared" si="147"/>
        <v>0</v>
      </c>
    </row>
    <row r="327" spans="1:15" x14ac:dyDescent="0.2">
      <c r="A327" s="1">
        <v>42903</v>
      </c>
      <c r="B327" s="2">
        <f t="shared" si="93"/>
        <v>0</v>
      </c>
      <c r="C327">
        <f t="shared" si="141"/>
        <v>0</v>
      </c>
      <c r="D327">
        <f>ROUNDUP((B327*1.171),0)</f>
        <v>0</v>
      </c>
      <c r="E327">
        <f t="shared" si="143"/>
        <v>0</v>
      </c>
      <c r="G327">
        <f t="shared" si="95"/>
        <v>0</v>
      </c>
      <c r="H327">
        <f t="shared" si="144"/>
        <v>0</v>
      </c>
      <c r="I327">
        <f t="shared" si="145"/>
        <v>0</v>
      </c>
      <c r="J327">
        <f t="shared" si="146"/>
        <v>0</v>
      </c>
      <c r="L327">
        <f>E327-J327</f>
        <v>0</v>
      </c>
    </row>
    <row r="328" spans="1:15" ht="15" x14ac:dyDescent="0.25">
      <c r="A328" s="85" t="s">
        <v>144</v>
      </c>
      <c r="B328" s="2">
        <f t="shared" si="93"/>
        <v>0</v>
      </c>
      <c r="C328">
        <f t="shared" ref="C328:C330" si="148">F328-$K$157</f>
        <v>0</v>
      </c>
      <c r="D328">
        <f>ROUNDUP((B328*1.119),0)</f>
        <v>0</v>
      </c>
      <c r="E328">
        <f t="shared" ref="E328:E330" si="149">C328+D328</f>
        <v>0</v>
      </c>
      <c r="G328">
        <f t="shared" si="95"/>
        <v>0</v>
      </c>
      <c r="H328">
        <f t="shared" ref="H328:H330" si="150">G328-$K$157</f>
        <v>0</v>
      </c>
      <c r="I328">
        <f>ROUNDUP((G328*1.119),0)</f>
        <v>0</v>
      </c>
      <c r="J328">
        <f t="shared" ref="J328:J330" si="151">H328+I328</f>
        <v>0</v>
      </c>
      <c r="L328">
        <f t="shared" ref="L328:L330" si="152">E328-J328</f>
        <v>0</v>
      </c>
    </row>
    <row r="329" spans="1:15" x14ac:dyDescent="0.2">
      <c r="A329" s="86" t="s">
        <v>145</v>
      </c>
      <c r="B329" s="2">
        <f t="shared" si="93"/>
        <v>0</v>
      </c>
      <c r="C329">
        <f t="shared" si="148"/>
        <v>0</v>
      </c>
      <c r="D329">
        <f t="shared" ref="D329:D330" si="153">ROUNDUP((B329*1.119),0)</f>
        <v>0</v>
      </c>
      <c r="E329">
        <f t="shared" si="149"/>
        <v>0</v>
      </c>
      <c r="G329">
        <f t="shared" si="95"/>
        <v>0</v>
      </c>
      <c r="H329">
        <f t="shared" si="150"/>
        <v>0</v>
      </c>
      <c r="I329">
        <f t="shared" ref="I329:I330" si="154">ROUNDUP((G329*1.119),0)</f>
        <v>0</v>
      </c>
      <c r="J329">
        <f t="shared" si="151"/>
        <v>0</v>
      </c>
      <c r="L329">
        <f t="shared" si="152"/>
        <v>0</v>
      </c>
    </row>
    <row r="330" spans="1:15" ht="18" x14ac:dyDescent="0.25">
      <c r="A330" s="87" t="s">
        <v>146</v>
      </c>
      <c r="B330" s="2">
        <f t="shared" si="93"/>
        <v>0</v>
      </c>
      <c r="C330">
        <f t="shared" si="148"/>
        <v>0</v>
      </c>
      <c r="D330">
        <f t="shared" si="153"/>
        <v>0</v>
      </c>
      <c r="E330">
        <f t="shared" si="149"/>
        <v>0</v>
      </c>
      <c r="G330">
        <f t="shared" si="95"/>
        <v>0</v>
      </c>
      <c r="H330">
        <f t="shared" si="150"/>
        <v>0</v>
      </c>
      <c r="I330">
        <f t="shared" si="154"/>
        <v>0</v>
      </c>
      <c r="J330">
        <f t="shared" si="151"/>
        <v>0</v>
      </c>
      <c r="L330">
        <f t="shared" si="152"/>
        <v>0</v>
      </c>
      <c r="N330">
        <f>SUM(L324:L330)</f>
        <v>0</v>
      </c>
      <c r="O330" s="39"/>
    </row>
    <row r="332" spans="1:15" ht="20.25" x14ac:dyDescent="0.3">
      <c r="C332" s="42" t="s">
        <v>147</v>
      </c>
      <c r="E332" s="42"/>
      <c r="H332" s="42"/>
      <c r="L332" s="41">
        <f>SUM(L279:L330)</f>
        <v>0</v>
      </c>
      <c r="O332" s="41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68" workbookViewId="0">
      <selection activeCell="L99" sqref="L99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rathan</cp:lastModifiedBy>
  <dcterms:created xsi:type="dcterms:W3CDTF">1996-10-14T23:33:28Z</dcterms:created>
  <dcterms:modified xsi:type="dcterms:W3CDTF">2017-07-08T04:44:45Z</dcterms:modified>
</cp:coreProperties>
</file>