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45" windowHeight="930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63" i="2" l="1"/>
  <c r="S155" i="2"/>
  <c r="Q148" i="2"/>
  <c r="I155" i="2"/>
  <c r="I154" i="2"/>
  <c r="I153" i="2"/>
  <c r="J153" i="2" s="1"/>
  <c r="D155" i="2"/>
  <c r="D154" i="2"/>
  <c r="D153" i="2"/>
  <c r="E153" i="2" s="1"/>
  <c r="H155" i="2"/>
  <c r="G155" i="2"/>
  <c r="C155" i="2"/>
  <c r="B155" i="2"/>
  <c r="H154" i="2"/>
  <c r="G154" i="2"/>
  <c r="C154" i="2"/>
  <c r="B154" i="2"/>
  <c r="H153" i="2"/>
  <c r="G153" i="2"/>
  <c r="C153" i="2"/>
  <c r="B153" i="2"/>
  <c r="J154" i="2" l="1"/>
  <c r="J155" i="2"/>
  <c r="E155" i="2"/>
  <c r="E154" i="2"/>
  <c r="L153" i="2"/>
  <c r="M5" i="2"/>
  <c r="L154" i="2" l="1"/>
  <c r="L155" i="2"/>
  <c r="G89" i="1"/>
  <c r="I89" i="1"/>
  <c r="G88" i="1"/>
  <c r="I88" i="1"/>
  <c r="I87" i="1"/>
  <c r="G87" i="1"/>
  <c r="O3" i="2"/>
  <c r="O4" i="2" s="1"/>
  <c r="O5" i="2" s="1"/>
  <c r="O6" i="2" s="1"/>
  <c r="F7" i="2" s="1"/>
  <c r="N3" i="2"/>
  <c r="N4" i="2" s="1"/>
  <c r="N5" i="2" s="1"/>
  <c r="N6" i="2" s="1"/>
  <c r="M7" i="2" s="1"/>
  <c r="G86" i="1"/>
  <c r="I86" i="1"/>
  <c r="G85" i="1"/>
  <c r="I85" i="1"/>
  <c r="G84" i="1"/>
  <c r="I84" i="1"/>
  <c r="N3" i="1"/>
  <c r="N4" i="1"/>
  <c r="K5" i="1"/>
  <c r="G81" i="1"/>
  <c r="I81" i="1"/>
  <c r="G82" i="1"/>
  <c r="I82" i="1"/>
  <c r="G83" i="1"/>
  <c r="I83" i="1"/>
  <c r="H21" i="1"/>
  <c r="J21" i="1"/>
  <c r="G21" i="1"/>
  <c r="I21" i="1"/>
  <c r="G22" i="1"/>
  <c r="I22" i="1"/>
  <c r="G23" i="1"/>
  <c r="I23" i="1"/>
  <c r="G24" i="1"/>
  <c r="I24" i="1"/>
  <c r="H25" i="1"/>
  <c r="J25" i="1"/>
  <c r="G25" i="1"/>
  <c r="I25" i="1"/>
  <c r="G26" i="1"/>
  <c r="I26" i="1"/>
  <c r="G27" i="1"/>
  <c r="I27" i="1"/>
  <c r="G28" i="1"/>
  <c r="I28" i="1"/>
  <c r="H29" i="1"/>
  <c r="G29" i="1"/>
  <c r="I29" i="1"/>
  <c r="G30" i="1"/>
  <c r="I30" i="1"/>
  <c r="G31" i="1"/>
  <c r="I31" i="1"/>
  <c r="G32" i="1"/>
  <c r="I32" i="1"/>
  <c r="H33" i="1"/>
  <c r="J33" i="1"/>
  <c r="G33" i="1"/>
  <c r="I33" i="1"/>
  <c r="G34" i="1"/>
  <c r="I34" i="1"/>
  <c r="G35" i="1"/>
  <c r="I35" i="1"/>
  <c r="H36" i="1"/>
  <c r="J36" i="1"/>
  <c r="G36" i="1"/>
  <c r="I36" i="1"/>
  <c r="H37" i="1"/>
  <c r="J37" i="1"/>
  <c r="G37" i="1"/>
  <c r="I37" i="1"/>
  <c r="H38" i="1"/>
  <c r="J38" i="1"/>
  <c r="G38" i="1"/>
  <c r="I38" i="1"/>
  <c r="H39" i="1"/>
  <c r="G39" i="1"/>
  <c r="I39" i="1"/>
  <c r="J39" i="1"/>
  <c r="H40" i="1"/>
  <c r="J40" i="1"/>
  <c r="G40" i="1"/>
  <c r="I40" i="1"/>
  <c r="H41" i="1"/>
  <c r="G41" i="1"/>
  <c r="I41" i="1"/>
  <c r="J41" i="1"/>
  <c r="H42" i="1"/>
  <c r="J42" i="1"/>
  <c r="G42" i="1"/>
  <c r="I42" i="1"/>
  <c r="H43" i="1"/>
  <c r="G43" i="1"/>
  <c r="I43" i="1"/>
  <c r="J43" i="1"/>
  <c r="H44" i="1"/>
  <c r="G44" i="1"/>
  <c r="I44" i="1"/>
  <c r="H45" i="1"/>
  <c r="G45" i="1"/>
  <c r="I45" i="1"/>
  <c r="J45" i="1"/>
  <c r="H46" i="1"/>
  <c r="J46" i="1"/>
  <c r="G46" i="1"/>
  <c r="I46" i="1"/>
  <c r="H47" i="1"/>
  <c r="G47" i="1"/>
  <c r="I47" i="1"/>
  <c r="J47" i="1"/>
  <c r="H48" i="1"/>
  <c r="J48" i="1"/>
  <c r="G48" i="1"/>
  <c r="I48" i="1"/>
  <c r="H49" i="1"/>
  <c r="G49" i="1"/>
  <c r="I49" i="1"/>
  <c r="J49" i="1"/>
  <c r="H50" i="1"/>
  <c r="G50" i="1"/>
  <c r="I50" i="1"/>
  <c r="H51" i="1"/>
  <c r="G51" i="1"/>
  <c r="I51" i="1"/>
  <c r="J51" i="1"/>
  <c r="H52" i="1"/>
  <c r="G52" i="1"/>
  <c r="I52" i="1"/>
  <c r="H53" i="1"/>
  <c r="G53" i="1"/>
  <c r="I53" i="1"/>
  <c r="J53" i="1"/>
  <c r="H54" i="1"/>
  <c r="J54" i="1"/>
  <c r="G54" i="1"/>
  <c r="I54" i="1"/>
  <c r="H55" i="1"/>
  <c r="G55" i="1"/>
  <c r="I55" i="1"/>
  <c r="J55" i="1"/>
  <c r="H56" i="1"/>
  <c r="J56" i="1"/>
  <c r="G56" i="1"/>
  <c r="I56" i="1"/>
  <c r="H57" i="1"/>
  <c r="G57" i="1"/>
  <c r="I57" i="1"/>
  <c r="J57" i="1"/>
  <c r="H58" i="1"/>
  <c r="G58" i="1"/>
  <c r="I58" i="1"/>
  <c r="H59" i="1"/>
  <c r="G59" i="1"/>
  <c r="I59" i="1"/>
  <c r="J59" i="1"/>
  <c r="H60" i="1"/>
  <c r="G60" i="1"/>
  <c r="I60" i="1"/>
  <c r="H61" i="1"/>
  <c r="G61" i="1"/>
  <c r="I61" i="1"/>
  <c r="J61" i="1"/>
  <c r="H62" i="1"/>
  <c r="J62" i="1"/>
  <c r="G62" i="1"/>
  <c r="I62" i="1"/>
  <c r="H63" i="1"/>
  <c r="G63" i="1"/>
  <c r="I63" i="1"/>
  <c r="J63" i="1"/>
  <c r="H64" i="1"/>
  <c r="J64" i="1"/>
  <c r="G64" i="1"/>
  <c r="I64" i="1"/>
  <c r="H65" i="1"/>
  <c r="G65" i="1"/>
  <c r="I65" i="1"/>
  <c r="J65" i="1"/>
  <c r="H66" i="1"/>
  <c r="G66" i="1"/>
  <c r="I66" i="1"/>
  <c r="H67" i="1"/>
  <c r="G67" i="1"/>
  <c r="I67" i="1"/>
  <c r="J67" i="1"/>
  <c r="H68" i="1"/>
  <c r="G68" i="1"/>
  <c r="I68" i="1"/>
  <c r="H69" i="1"/>
  <c r="G69" i="1"/>
  <c r="I69" i="1"/>
  <c r="J69" i="1"/>
  <c r="H70" i="1"/>
  <c r="J70" i="1"/>
  <c r="G70" i="1"/>
  <c r="I70" i="1"/>
  <c r="H71" i="1"/>
  <c r="G71" i="1"/>
  <c r="I71" i="1"/>
  <c r="J71" i="1"/>
  <c r="H72" i="1"/>
  <c r="J72" i="1"/>
  <c r="G72" i="1"/>
  <c r="I72" i="1"/>
  <c r="H73" i="1"/>
  <c r="G73" i="1"/>
  <c r="I73" i="1"/>
  <c r="J73" i="1"/>
  <c r="H74" i="1"/>
  <c r="G74" i="1"/>
  <c r="I74" i="1"/>
  <c r="H75" i="1"/>
  <c r="G75" i="1"/>
  <c r="I75" i="1"/>
  <c r="J75" i="1"/>
  <c r="H76" i="1"/>
  <c r="G76" i="1"/>
  <c r="I76" i="1"/>
  <c r="H77" i="1"/>
  <c r="G77" i="1"/>
  <c r="I77" i="1"/>
  <c r="J77" i="1"/>
  <c r="H78" i="1"/>
  <c r="J78" i="1"/>
  <c r="G78" i="1"/>
  <c r="I78" i="1"/>
  <c r="H79" i="1"/>
  <c r="G79" i="1"/>
  <c r="I79" i="1"/>
  <c r="H80" i="1"/>
  <c r="J80" i="1"/>
  <c r="G80" i="1"/>
  <c r="I80" i="1"/>
  <c r="F65483" i="1"/>
  <c r="F65482" i="1"/>
  <c r="F65481" i="1"/>
  <c r="F65480" i="1"/>
  <c r="F65476" i="1"/>
  <c r="J79" i="1"/>
  <c r="J74" i="1"/>
  <c r="J66" i="1"/>
  <c r="J58" i="1"/>
  <c r="J50" i="1"/>
  <c r="J44" i="1"/>
  <c r="J76" i="1"/>
  <c r="J68" i="1"/>
  <c r="J60" i="1"/>
  <c r="J52" i="1"/>
  <c r="H88" i="1"/>
  <c r="J88" i="1"/>
  <c r="H87" i="1"/>
  <c r="J87" i="1"/>
  <c r="H89" i="1"/>
  <c r="J89" i="1"/>
  <c r="H83" i="1"/>
  <c r="J83" i="1"/>
  <c r="H24" i="1"/>
  <c r="J24" i="1"/>
  <c r="H28" i="1"/>
  <c r="J28" i="1"/>
  <c r="H32" i="1"/>
  <c r="J32" i="1"/>
  <c r="H85" i="1"/>
  <c r="J85" i="1"/>
  <c r="H81" i="1"/>
  <c r="J81" i="1"/>
  <c r="H22" i="1"/>
  <c r="J22" i="1"/>
  <c r="H26" i="1"/>
  <c r="J26" i="1"/>
  <c r="H30" i="1"/>
  <c r="J30" i="1"/>
  <c r="H34" i="1"/>
  <c r="J34" i="1"/>
  <c r="H84" i="1"/>
  <c r="J84" i="1"/>
  <c r="H82" i="1"/>
  <c r="J82" i="1"/>
  <c r="H23" i="1"/>
  <c r="J23" i="1"/>
  <c r="H27" i="1"/>
  <c r="J27" i="1"/>
  <c r="H31" i="1"/>
  <c r="J31" i="1"/>
  <c r="H35" i="1"/>
  <c r="J35" i="1"/>
  <c r="H86" i="1"/>
  <c r="J86" i="1"/>
  <c r="J29" i="1"/>
  <c r="N5" i="1"/>
  <c r="N6" i="1"/>
  <c r="E7" i="1"/>
  <c r="B89" i="1"/>
  <c r="D89" i="1"/>
  <c r="C88" i="1"/>
  <c r="E88" i="1"/>
  <c r="L88" i="1"/>
  <c r="B87" i="1"/>
  <c r="D87" i="1"/>
  <c r="B88" i="1"/>
  <c r="D88" i="1"/>
  <c r="C89" i="1"/>
  <c r="E89" i="1"/>
  <c r="L89" i="1"/>
  <c r="C87" i="1"/>
  <c r="E87" i="1"/>
  <c r="L87" i="1"/>
  <c r="B84" i="1"/>
  <c r="D84" i="1"/>
  <c r="B82" i="1"/>
  <c r="D82" i="1"/>
  <c r="C83" i="1"/>
  <c r="B23" i="1"/>
  <c r="D23" i="1"/>
  <c r="C24" i="1"/>
  <c r="B27" i="1"/>
  <c r="D27" i="1"/>
  <c r="C28" i="1"/>
  <c r="B31" i="1"/>
  <c r="D31" i="1"/>
  <c r="C32" i="1"/>
  <c r="B86" i="1"/>
  <c r="D86" i="1"/>
  <c r="C85" i="1"/>
  <c r="C81" i="1"/>
  <c r="E81" i="1"/>
  <c r="L81" i="1"/>
  <c r="B21" i="1"/>
  <c r="D21" i="1"/>
  <c r="C22" i="1"/>
  <c r="E22" i="1"/>
  <c r="L22" i="1"/>
  <c r="B25" i="1"/>
  <c r="D25" i="1"/>
  <c r="C26" i="1"/>
  <c r="E26" i="1"/>
  <c r="L26" i="1"/>
  <c r="B29" i="1"/>
  <c r="D29" i="1"/>
  <c r="C30" i="1"/>
  <c r="E30" i="1"/>
  <c r="L30" i="1"/>
  <c r="B33" i="1"/>
  <c r="D33" i="1"/>
  <c r="C34" i="1"/>
  <c r="E34" i="1"/>
  <c r="L34" i="1"/>
  <c r="B37" i="1"/>
  <c r="D37" i="1"/>
  <c r="C38" i="1"/>
  <c r="B85" i="1"/>
  <c r="D85" i="1"/>
  <c r="C84" i="1"/>
  <c r="E84" i="1"/>
  <c r="L84" i="1"/>
  <c r="B81" i="1"/>
  <c r="D81" i="1"/>
  <c r="C82" i="1"/>
  <c r="E82" i="1"/>
  <c r="L82" i="1"/>
  <c r="B22" i="1"/>
  <c r="D22" i="1"/>
  <c r="C23" i="1"/>
  <c r="E23" i="1"/>
  <c r="L23" i="1"/>
  <c r="B26" i="1"/>
  <c r="D26" i="1"/>
  <c r="C27" i="1"/>
  <c r="E27" i="1"/>
  <c r="L27" i="1"/>
  <c r="B30" i="1"/>
  <c r="D30" i="1"/>
  <c r="C31" i="1"/>
  <c r="E31" i="1"/>
  <c r="L31" i="1"/>
  <c r="B34" i="1"/>
  <c r="D34" i="1"/>
  <c r="C35" i="1"/>
  <c r="C29" i="1"/>
  <c r="E29" i="1"/>
  <c r="L29" i="1"/>
  <c r="B39" i="1"/>
  <c r="D39" i="1"/>
  <c r="C40" i="1"/>
  <c r="B43" i="1"/>
  <c r="D43" i="1"/>
  <c r="C44" i="1"/>
  <c r="B47" i="1"/>
  <c r="D47" i="1"/>
  <c r="C21" i="1"/>
  <c r="E21" i="1"/>
  <c r="L21" i="1"/>
  <c r="B24" i="1"/>
  <c r="D24" i="1"/>
  <c r="C33" i="1"/>
  <c r="E33" i="1"/>
  <c r="L33" i="1"/>
  <c r="B40" i="1"/>
  <c r="D40" i="1"/>
  <c r="C41" i="1"/>
  <c r="B44" i="1"/>
  <c r="D44" i="1"/>
  <c r="C45" i="1"/>
  <c r="B48" i="1"/>
  <c r="D48" i="1"/>
  <c r="C49" i="1"/>
  <c r="B52" i="1"/>
  <c r="D52" i="1"/>
  <c r="C53" i="1"/>
  <c r="B56" i="1"/>
  <c r="D56" i="1"/>
  <c r="C57" i="1"/>
  <c r="B60" i="1"/>
  <c r="D60" i="1"/>
  <c r="C61" i="1"/>
  <c r="B64" i="1"/>
  <c r="D64" i="1"/>
  <c r="C65" i="1"/>
  <c r="B68" i="1"/>
  <c r="D68" i="1"/>
  <c r="C69" i="1"/>
  <c r="B72" i="1"/>
  <c r="D72" i="1"/>
  <c r="C73" i="1"/>
  <c r="B76" i="1"/>
  <c r="D76" i="1"/>
  <c r="C77" i="1"/>
  <c r="C86" i="1"/>
  <c r="E86" i="1"/>
  <c r="L86" i="1"/>
  <c r="B28" i="1"/>
  <c r="D28" i="1"/>
  <c r="B35" i="1"/>
  <c r="D35" i="1"/>
  <c r="C36" i="1"/>
  <c r="B41" i="1"/>
  <c r="D41" i="1"/>
  <c r="B83" i="1"/>
  <c r="D83" i="1"/>
  <c r="C25" i="1"/>
  <c r="E25" i="1"/>
  <c r="L25" i="1"/>
  <c r="B32" i="1"/>
  <c r="D32" i="1"/>
  <c r="B36" i="1"/>
  <c r="D36" i="1"/>
  <c r="C37" i="1"/>
  <c r="E37" i="1"/>
  <c r="L37" i="1"/>
  <c r="B38" i="1"/>
  <c r="D38" i="1"/>
  <c r="C39" i="1"/>
  <c r="B42" i="1"/>
  <c r="D42" i="1"/>
  <c r="C43" i="1"/>
  <c r="B46" i="1"/>
  <c r="D46" i="1"/>
  <c r="C47" i="1"/>
  <c r="B50" i="1"/>
  <c r="D50" i="1"/>
  <c r="C51" i="1"/>
  <c r="B54" i="1"/>
  <c r="D54" i="1"/>
  <c r="C55" i="1"/>
  <c r="B58" i="1"/>
  <c r="D58" i="1"/>
  <c r="C59" i="1"/>
  <c r="B62" i="1"/>
  <c r="D62" i="1"/>
  <c r="C63" i="1"/>
  <c r="B66" i="1"/>
  <c r="D66" i="1"/>
  <c r="C67" i="1"/>
  <c r="B70" i="1"/>
  <c r="D70" i="1"/>
  <c r="C71" i="1"/>
  <c r="B74" i="1"/>
  <c r="D74" i="1"/>
  <c r="C75" i="1"/>
  <c r="B78" i="1"/>
  <c r="D78" i="1"/>
  <c r="C79" i="1"/>
  <c r="B49" i="1"/>
  <c r="D49" i="1"/>
  <c r="C52" i="1"/>
  <c r="B65" i="1"/>
  <c r="D65" i="1"/>
  <c r="B73" i="1"/>
  <c r="D73" i="1"/>
  <c r="B63" i="1"/>
  <c r="D63" i="1"/>
  <c r="B79" i="1"/>
  <c r="D79" i="1"/>
  <c r="C80" i="1"/>
  <c r="C42" i="1"/>
  <c r="C46" i="1"/>
  <c r="E46" i="1"/>
  <c r="L46" i="1"/>
  <c r="C50" i="1"/>
  <c r="B55" i="1"/>
  <c r="D55" i="1"/>
  <c r="C58" i="1"/>
  <c r="B71" i="1"/>
  <c r="D71" i="1"/>
  <c r="B45" i="1"/>
  <c r="D45" i="1"/>
  <c r="C48" i="1"/>
  <c r="E48" i="1"/>
  <c r="L48" i="1"/>
  <c r="B53" i="1"/>
  <c r="D53" i="1"/>
  <c r="C56" i="1"/>
  <c r="E56" i="1"/>
  <c r="L56" i="1"/>
  <c r="B61" i="1"/>
  <c r="D61" i="1"/>
  <c r="C64" i="1"/>
  <c r="E64" i="1"/>
  <c r="L64" i="1"/>
  <c r="B69" i="1"/>
  <c r="D69" i="1"/>
  <c r="C72" i="1"/>
  <c r="E72" i="1"/>
  <c r="L72" i="1"/>
  <c r="B77" i="1"/>
  <c r="D77" i="1"/>
  <c r="B80" i="1"/>
  <c r="D80" i="1"/>
  <c r="B57" i="1"/>
  <c r="D57" i="1"/>
  <c r="C60" i="1"/>
  <c r="E60" i="1"/>
  <c r="L60" i="1"/>
  <c r="C76" i="1"/>
  <c r="B51" i="1"/>
  <c r="D51" i="1"/>
  <c r="C54" i="1"/>
  <c r="B59" i="1"/>
  <c r="D59" i="1"/>
  <c r="C62" i="1"/>
  <c r="B67" i="1"/>
  <c r="D67" i="1"/>
  <c r="C70" i="1"/>
  <c r="B75" i="1"/>
  <c r="D75" i="1"/>
  <c r="C78" i="1"/>
  <c r="C68" i="1"/>
  <c r="E68" i="1"/>
  <c r="L68" i="1"/>
  <c r="C66" i="1"/>
  <c r="C74" i="1"/>
  <c r="E74" i="1"/>
  <c r="L74" i="1"/>
  <c r="E78" i="1"/>
  <c r="L78" i="1"/>
  <c r="E62" i="1"/>
  <c r="L62" i="1"/>
  <c r="E76" i="1"/>
  <c r="L76" i="1"/>
  <c r="E50" i="1"/>
  <c r="L50" i="1"/>
  <c r="E52" i="1"/>
  <c r="L52" i="1"/>
  <c r="E75" i="1"/>
  <c r="L75" i="1"/>
  <c r="E67" i="1"/>
  <c r="L67" i="1"/>
  <c r="E59" i="1"/>
  <c r="L59" i="1"/>
  <c r="E51" i="1"/>
  <c r="L51" i="1"/>
  <c r="E43" i="1"/>
  <c r="L43" i="1"/>
  <c r="E73" i="1"/>
  <c r="L73" i="1"/>
  <c r="E65" i="1"/>
  <c r="L65" i="1"/>
  <c r="E57" i="1"/>
  <c r="L57" i="1"/>
  <c r="E49" i="1"/>
  <c r="L49" i="1"/>
  <c r="E41" i="1"/>
  <c r="L41" i="1"/>
  <c r="N22" i="1"/>
  <c r="E40" i="1"/>
  <c r="L40" i="1"/>
  <c r="E32" i="1"/>
  <c r="L32" i="1"/>
  <c r="F102" i="1"/>
  <c r="E24" i="1"/>
  <c r="L24" i="1"/>
  <c r="F100" i="1"/>
  <c r="E66" i="1"/>
  <c r="L66" i="1"/>
  <c r="E70" i="1"/>
  <c r="L70" i="1"/>
  <c r="E54" i="1"/>
  <c r="L54" i="1"/>
  <c r="E58" i="1"/>
  <c r="L58" i="1"/>
  <c r="E42" i="1"/>
  <c r="L42" i="1"/>
  <c r="E79" i="1"/>
  <c r="L79" i="1"/>
  <c r="E71" i="1"/>
  <c r="L71" i="1"/>
  <c r="E63" i="1"/>
  <c r="L63" i="1"/>
  <c r="E55" i="1"/>
  <c r="L55" i="1"/>
  <c r="E47" i="1"/>
  <c r="L47" i="1"/>
  <c r="E39" i="1"/>
  <c r="L39" i="1"/>
  <c r="E36" i="1"/>
  <c r="L36" i="1"/>
  <c r="E77" i="1"/>
  <c r="L77" i="1"/>
  <c r="E69" i="1"/>
  <c r="L69" i="1"/>
  <c r="E61" i="1"/>
  <c r="L61" i="1"/>
  <c r="E53" i="1"/>
  <c r="L53" i="1"/>
  <c r="E45" i="1"/>
  <c r="L45" i="1"/>
  <c r="E44" i="1"/>
  <c r="L44" i="1"/>
  <c r="E85" i="1"/>
  <c r="L85" i="1"/>
  <c r="E28" i="1"/>
  <c r="L28" i="1"/>
  <c r="N34" i="1"/>
  <c r="E83" i="1"/>
  <c r="L83" i="1"/>
  <c r="E80" i="1"/>
  <c r="L80" i="1"/>
  <c r="E35" i="1"/>
  <c r="L35" i="1"/>
  <c r="E38" i="1"/>
  <c r="L38" i="1"/>
  <c r="F98" i="1"/>
  <c r="M94" i="1"/>
  <c r="F94" i="1"/>
  <c r="F104" i="1"/>
  <c r="N70" i="1"/>
  <c r="N82" i="1"/>
  <c r="F96" i="1"/>
  <c r="M96" i="1"/>
  <c r="N46" i="1"/>
  <c r="N58" i="1"/>
  <c r="M98" i="1"/>
  <c r="G152" i="2" l="1"/>
  <c r="I152" i="2" s="1"/>
  <c r="G151" i="2"/>
  <c r="I151" i="2" s="1"/>
  <c r="G150" i="2"/>
  <c r="I150" i="2" s="1"/>
  <c r="J150" i="2" s="1"/>
  <c r="H151" i="2"/>
  <c r="H152" i="2"/>
  <c r="J152" i="2" s="1"/>
  <c r="H150" i="2"/>
  <c r="C152" i="2"/>
  <c r="C151" i="2"/>
  <c r="C150" i="2"/>
  <c r="B151" i="2"/>
  <c r="D151" i="2" s="1"/>
  <c r="B152" i="2"/>
  <c r="D152" i="2" s="1"/>
  <c r="B150" i="2"/>
  <c r="D150" i="2" s="1"/>
  <c r="C147" i="2"/>
  <c r="C149" i="2"/>
  <c r="B149" i="2"/>
  <c r="D149" i="2" s="1"/>
  <c r="C148" i="2"/>
  <c r="B148" i="2"/>
  <c r="D148" i="2" s="1"/>
  <c r="B147" i="2"/>
  <c r="D147" i="2" s="1"/>
  <c r="C146" i="2"/>
  <c r="E146" i="2" s="1"/>
  <c r="C145" i="2"/>
  <c r="C144" i="2"/>
  <c r="E144" i="2" s="1"/>
  <c r="B146" i="2"/>
  <c r="D146" i="2" s="1"/>
  <c r="B145" i="2"/>
  <c r="D145" i="2" s="1"/>
  <c r="E145" i="2" s="1"/>
  <c r="B144" i="2"/>
  <c r="D144" i="2" s="1"/>
  <c r="G149" i="2"/>
  <c r="I149" i="2" s="1"/>
  <c r="G148" i="2"/>
  <c r="I148" i="2" s="1"/>
  <c r="H147" i="2"/>
  <c r="J147" i="2" s="1"/>
  <c r="H149" i="2"/>
  <c r="H148" i="2"/>
  <c r="J148" i="2" s="1"/>
  <c r="G147" i="2"/>
  <c r="I147" i="2" s="1"/>
  <c r="H146" i="2"/>
  <c r="J146" i="2" s="1"/>
  <c r="H145" i="2"/>
  <c r="H144" i="2"/>
  <c r="J144" i="2" s="1"/>
  <c r="G146" i="2"/>
  <c r="I146" i="2" s="1"/>
  <c r="G145" i="2"/>
  <c r="I145" i="2" s="1"/>
  <c r="J145" i="2" s="1"/>
  <c r="G144" i="2"/>
  <c r="I144" i="2" s="1"/>
  <c r="C141" i="2"/>
  <c r="C140" i="2"/>
  <c r="C139" i="2"/>
  <c r="C138" i="2"/>
  <c r="C131" i="2"/>
  <c r="C125" i="2"/>
  <c r="B140" i="2"/>
  <c r="B133" i="2"/>
  <c r="D133" i="2" s="1"/>
  <c r="B130" i="2"/>
  <c r="D130" i="2" s="1"/>
  <c r="B124" i="2"/>
  <c r="C143" i="2"/>
  <c r="C142" i="2"/>
  <c r="C137" i="2"/>
  <c r="C136" i="2"/>
  <c r="C135" i="2"/>
  <c r="C134" i="2"/>
  <c r="C129" i="2"/>
  <c r="C128" i="2"/>
  <c r="C127" i="2"/>
  <c r="C126" i="2"/>
  <c r="C121" i="2"/>
  <c r="C120" i="2"/>
  <c r="C124" i="2"/>
  <c r="C122" i="2"/>
  <c r="B139" i="2"/>
  <c r="D139" i="2" s="1"/>
  <c r="B132" i="2"/>
  <c r="B123" i="2"/>
  <c r="D123" i="2" s="1"/>
  <c r="B143" i="2"/>
  <c r="D143" i="2" s="1"/>
  <c r="B142" i="2"/>
  <c r="D142" i="2" s="1"/>
  <c r="B137" i="2"/>
  <c r="D137" i="2" s="1"/>
  <c r="B136" i="2"/>
  <c r="B135" i="2"/>
  <c r="D135" i="2" s="1"/>
  <c r="B134" i="2"/>
  <c r="D134" i="2" s="1"/>
  <c r="B129" i="2"/>
  <c r="D129" i="2" s="1"/>
  <c r="B128" i="2"/>
  <c r="B127" i="2"/>
  <c r="D127" i="2" s="1"/>
  <c r="B126" i="2"/>
  <c r="D126" i="2" s="1"/>
  <c r="B121" i="2"/>
  <c r="D121" i="2" s="1"/>
  <c r="B120" i="2"/>
  <c r="C133" i="2"/>
  <c r="E133" i="2" s="1"/>
  <c r="C132" i="2"/>
  <c r="C130" i="2"/>
  <c r="C123" i="2"/>
  <c r="E123" i="2" s="1"/>
  <c r="B141" i="2"/>
  <c r="D141" i="2" s="1"/>
  <c r="B138" i="2"/>
  <c r="D138" i="2" s="1"/>
  <c r="B131" i="2"/>
  <c r="D131" i="2" s="1"/>
  <c r="B125" i="2"/>
  <c r="D125" i="2" s="1"/>
  <c r="B122" i="2"/>
  <c r="D122" i="2" s="1"/>
  <c r="H143" i="2"/>
  <c r="H142" i="2"/>
  <c r="G137" i="2"/>
  <c r="I137" i="2" s="1"/>
  <c r="H136" i="2"/>
  <c r="H135" i="2"/>
  <c r="H134" i="2"/>
  <c r="G129" i="2"/>
  <c r="I129" i="2" s="1"/>
  <c r="H120" i="2"/>
  <c r="G135" i="2"/>
  <c r="I135" i="2" s="1"/>
  <c r="G126" i="2"/>
  <c r="I126" i="2" s="1"/>
  <c r="G127" i="2"/>
  <c r="I127" i="2" s="1"/>
  <c r="G141" i="2"/>
  <c r="I141" i="2" s="1"/>
  <c r="H140" i="2"/>
  <c r="H139" i="2"/>
  <c r="H138" i="2"/>
  <c r="G133" i="2"/>
  <c r="I133" i="2" s="1"/>
  <c r="H132" i="2"/>
  <c r="H131" i="2"/>
  <c r="H130" i="2"/>
  <c r="G125" i="2"/>
  <c r="I125" i="2" s="1"/>
  <c r="H124" i="2"/>
  <c r="H123" i="2"/>
  <c r="H122" i="2"/>
  <c r="H128" i="2"/>
  <c r="H126" i="2"/>
  <c r="J126" i="2" s="1"/>
  <c r="G142" i="2"/>
  <c r="I142" i="2" s="1"/>
  <c r="G134" i="2"/>
  <c r="I134" i="2" s="1"/>
  <c r="H125" i="2"/>
  <c r="J125" i="2" s="1"/>
  <c r="G140" i="2"/>
  <c r="G139" i="2"/>
  <c r="I139" i="2" s="1"/>
  <c r="G138" i="2"/>
  <c r="I138" i="2" s="1"/>
  <c r="H137" i="2"/>
  <c r="G132" i="2"/>
  <c r="G131" i="2"/>
  <c r="I131" i="2" s="1"/>
  <c r="G130" i="2"/>
  <c r="I130" i="2" s="1"/>
  <c r="H129" i="2"/>
  <c r="G124" i="2"/>
  <c r="G123" i="2"/>
  <c r="I123" i="2" s="1"/>
  <c r="G122" i="2"/>
  <c r="I122" i="2" s="1"/>
  <c r="H121" i="2"/>
  <c r="H127" i="2"/>
  <c r="J127" i="2" s="1"/>
  <c r="G121" i="2"/>
  <c r="I121" i="2" s="1"/>
  <c r="G143" i="2"/>
  <c r="I143" i="2" s="1"/>
  <c r="H141" i="2"/>
  <c r="J141" i="2" s="1"/>
  <c r="G136" i="2"/>
  <c r="H133" i="2"/>
  <c r="J133" i="2" s="1"/>
  <c r="G128" i="2"/>
  <c r="G120" i="2"/>
  <c r="C102" i="2"/>
  <c r="B102" i="2"/>
  <c r="D102" i="2" s="1"/>
  <c r="C98" i="2"/>
  <c r="B35" i="2"/>
  <c r="D35" i="2" s="1"/>
  <c r="C48" i="2"/>
  <c r="B25" i="2"/>
  <c r="D25" i="2" s="1"/>
  <c r="B36" i="2"/>
  <c r="D36" i="2" s="1"/>
  <c r="C45" i="2"/>
  <c r="B29" i="2"/>
  <c r="D29" i="2" s="1"/>
  <c r="C34" i="2"/>
  <c r="B41" i="2"/>
  <c r="D41" i="2" s="1"/>
  <c r="C46" i="2"/>
  <c r="B30" i="2"/>
  <c r="D30" i="2" s="1"/>
  <c r="B38" i="2"/>
  <c r="D38" i="2" s="1"/>
  <c r="B46" i="2"/>
  <c r="D46" i="2" s="1"/>
  <c r="B54" i="2"/>
  <c r="D54" i="2" s="1"/>
  <c r="B75" i="2"/>
  <c r="D75" i="2" s="1"/>
  <c r="C80" i="2"/>
  <c r="B87" i="2"/>
  <c r="D87" i="2" s="1"/>
  <c r="B56" i="2"/>
  <c r="D56" i="2" s="1"/>
  <c r="C61" i="2"/>
  <c r="B68" i="2"/>
  <c r="D68" i="2" s="1"/>
  <c r="C73" i="2"/>
  <c r="B49" i="2"/>
  <c r="D49" i="2" s="1"/>
  <c r="B81" i="2"/>
  <c r="D81" i="2" s="1"/>
  <c r="C59" i="2"/>
  <c r="B90" i="2"/>
  <c r="D90" i="2" s="1"/>
  <c r="B97" i="2"/>
  <c r="D97" i="2" s="1"/>
  <c r="B39" i="2"/>
  <c r="D39" i="2" s="1"/>
  <c r="B51" i="2"/>
  <c r="D51" i="2" s="1"/>
  <c r="B28" i="2"/>
  <c r="D28" i="2" s="1"/>
  <c r="C37" i="2"/>
  <c r="B48" i="2"/>
  <c r="D48" i="2" s="1"/>
  <c r="E48" i="2" s="1"/>
  <c r="C95" i="2"/>
  <c r="B37" i="2"/>
  <c r="D37" i="2" s="1"/>
  <c r="C42" i="2"/>
  <c r="B95" i="2"/>
  <c r="D95" i="2" s="1"/>
  <c r="C31" i="2"/>
  <c r="C39" i="2"/>
  <c r="C47" i="2"/>
  <c r="C56" i="2"/>
  <c r="E56" i="2" s="1"/>
  <c r="B63" i="2"/>
  <c r="D63" i="2" s="1"/>
  <c r="C68" i="2"/>
  <c r="B83" i="2"/>
  <c r="D83" i="2" s="1"/>
  <c r="C88" i="2"/>
  <c r="B64" i="2"/>
  <c r="D64" i="2" s="1"/>
  <c r="C69" i="2"/>
  <c r="B76" i="2"/>
  <c r="D76" i="2" s="1"/>
  <c r="C81" i="2"/>
  <c r="B57" i="2"/>
  <c r="D57" i="2" s="1"/>
  <c r="C62" i="2"/>
  <c r="B77" i="2"/>
  <c r="D77" i="2" s="1"/>
  <c r="C82" i="2"/>
  <c r="B62" i="2"/>
  <c r="D62" i="2" s="1"/>
  <c r="B92" i="2"/>
  <c r="D92" i="2" s="1"/>
  <c r="B66" i="2"/>
  <c r="D66" i="2" s="1"/>
  <c r="C87" i="2"/>
  <c r="E87" i="2" s="1"/>
  <c r="B93" i="2"/>
  <c r="D93" i="2" s="1"/>
  <c r="C79" i="2"/>
  <c r="C91" i="2"/>
  <c r="B74" i="2"/>
  <c r="D74" i="2" s="1"/>
  <c r="C92" i="2"/>
  <c r="C28" i="2"/>
  <c r="E28" i="2" s="1"/>
  <c r="C40" i="2"/>
  <c r="C29" i="2"/>
  <c r="C41" i="2"/>
  <c r="B94" i="2"/>
  <c r="D94" i="2" s="1"/>
  <c r="C30" i="2"/>
  <c r="B45" i="2"/>
  <c r="D45" i="2" s="1"/>
  <c r="B26" i="2"/>
  <c r="D26" i="2" s="1"/>
  <c r="B34" i="2"/>
  <c r="D34" i="2" s="1"/>
  <c r="B42" i="2"/>
  <c r="D42" i="2" s="1"/>
  <c r="B50" i="2"/>
  <c r="D50" i="2" s="1"/>
  <c r="B59" i="2"/>
  <c r="D59" i="2" s="1"/>
  <c r="C64" i="2"/>
  <c r="B71" i="2"/>
  <c r="D71" i="2" s="1"/>
  <c r="C76" i="2"/>
  <c r="C50" i="2"/>
  <c r="C57" i="2"/>
  <c r="B72" i="2"/>
  <c r="D72" i="2" s="1"/>
  <c r="C77" i="2"/>
  <c r="E77" i="2" s="1"/>
  <c r="B84" i="2"/>
  <c r="D84" i="2" s="1"/>
  <c r="B52" i="2"/>
  <c r="D52" i="2" s="1"/>
  <c r="C58" i="2"/>
  <c r="B65" i="2"/>
  <c r="D65" i="2" s="1"/>
  <c r="C70" i="2"/>
  <c r="B85" i="2"/>
  <c r="D85" i="2" s="1"/>
  <c r="C71" i="2"/>
  <c r="E71" i="2" s="1"/>
  <c r="B89" i="2"/>
  <c r="D89" i="2" s="1"/>
  <c r="B53" i="2"/>
  <c r="D53" i="2" s="1"/>
  <c r="B86" i="2"/>
  <c r="D86" i="2" s="1"/>
  <c r="C54" i="2"/>
  <c r="E54" i="2" s="1"/>
  <c r="B69" i="2"/>
  <c r="D69" i="2" s="1"/>
  <c r="C89" i="2"/>
  <c r="C90" i="2"/>
  <c r="C67" i="2"/>
  <c r="B31" i="2"/>
  <c r="D31" i="2" s="1"/>
  <c r="C44" i="2"/>
  <c r="C96" i="2"/>
  <c r="B32" i="2"/>
  <c r="D32" i="2" s="1"/>
  <c r="B44" i="2"/>
  <c r="D44" i="2" s="1"/>
  <c r="B96" i="2"/>
  <c r="D96" i="2" s="1"/>
  <c r="C26" i="2"/>
  <c r="B33" i="2"/>
  <c r="D33" i="2" s="1"/>
  <c r="C38" i="2"/>
  <c r="C27" i="2"/>
  <c r="C35" i="2"/>
  <c r="C43" i="2"/>
  <c r="C51" i="2"/>
  <c r="E51" i="2" s="1"/>
  <c r="B67" i="2"/>
  <c r="D67" i="2" s="1"/>
  <c r="C72" i="2"/>
  <c r="E72" i="2" s="1"/>
  <c r="B79" i="2"/>
  <c r="D79" i="2" s="1"/>
  <c r="C84" i="2"/>
  <c r="C55" i="2"/>
  <c r="B60" i="2"/>
  <c r="D60" i="2" s="1"/>
  <c r="C65" i="2"/>
  <c r="B80" i="2"/>
  <c r="D80" i="2" s="1"/>
  <c r="C85" i="2"/>
  <c r="B61" i="2"/>
  <c r="D61" i="2" s="1"/>
  <c r="C66" i="2"/>
  <c r="E66" i="2" s="1"/>
  <c r="B73" i="2"/>
  <c r="D73" i="2" s="1"/>
  <c r="C78" i="2"/>
  <c r="B78" i="2"/>
  <c r="D78" i="2" s="1"/>
  <c r="C93" i="2"/>
  <c r="C75" i="2"/>
  <c r="C63" i="2"/>
  <c r="E63" i="2" s="1"/>
  <c r="B88" i="2"/>
  <c r="D88" i="2" s="1"/>
  <c r="B58" i="2"/>
  <c r="D58" i="2" s="1"/>
  <c r="C83" i="2"/>
  <c r="E83" i="2" s="1"/>
  <c r="C60" i="2"/>
  <c r="C53" i="2"/>
  <c r="C74" i="2"/>
  <c r="C86" i="2"/>
  <c r="B82" i="2"/>
  <c r="D82" i="2" s="1"/>
  <c r="B70" i="2"/>
  <c r="D70" i="2" s="1"/>
  <c r="B91" i="2"/>
  <c r="D91" i="2" s="1"/>
  <c r="E91" i="2" s="1"/>
  <c r="G102" i="2"/>
  <c r="I102" i="2" s="1"/>
  <c r="H102" i="2"/>
  <c r="E35" i="2"/>
  <c r="C119" i="2"/>
  <c r="C117" i="2"/>
  <c r="C118" i="2"/>
  <c r="B119" i="2"/>
  <c r="D119" i="2" s="1"/>
  <c r="B117" i="2"/>
  <c r="D117" i="2" s="1"/>
  <c r="B118" i="2"/>
  <c r="D118" i="2" s="1"/>
  <c r="B116" i="2"/>
  <c r="D116" i="2" s="1"/>
  <c r="B115" i="2"/>
  <c r="D115" i="2" s="1"/>
  <c r="C114" i="2"/>
  <c r="B114" i="2"/>
  <c r="D114" i="2" s="1"/>
  <c r="C116" i="2"/>
  <c r="C115" i="2"/>
  <c r="E115" i="2" s="1"/>
  <c r="B112" i="2"/>
  <c r="D112" i="2" s="1"/>
  <c r="B111" i="2"/>
  <c r="D111" i="2" s="1"/>
  <c r="B110" i="2"/>
  <c r="D110" i="2" s="1"/>
  <c r="B109" i="2"/>
  <c r="D109" i="2" s="1"/>
  <c r="C108" i="2"/>
  <c r="B108" i="2"/>
  <c r="D108" i="2" s="1"/>
  <c r="B113" i="2"/>
  <c r="D113" i="2" s="1"/>
  <c r="C112" i="2"/>
  <c r="C110" i="2"/>
  <c r="C113" i="2"/>
  <c r="C111" i="2"/>
  <c r="C109" i="2"/>
  <c r="E109" i="2" s="1"/>
  <c r="C107" i="2"/>
  <c r="C106" i="2"/>
  <c r="C105" i="2"/>
  <c r="B107" i="2"/>
  <c r="D107" i="2" s="1"/>
  <c r="E107" i="2" s="1"/>
  <c r="B106" i="2"/>
  <c r="D106" i="2" s="1"/>
  <c r="B105" i="2"/>
  <c r="D105" i="2" s="1"/>
  <c r="B104" i="2"/>
  <c r="D104" i="2" s="1"/>
  <c r="B101" i="2"/>
  <c r="D101" i="2" s="1"/>
  <c r="C100" i="2"/>
  <c r="B100" i="2"/>
  <c r="D100" i="2" s="1"/>
  <c r="C99" i="2"/>
  <c r="B98" i="2"/>
  <c r="D98" i="2" s="1"/>
  <c r="E98" i="2" s="1"/>
  <c r="B27" i="2"/>
  <c r="D27" i="2" s="1"/>
  <c r="C36" i="2"/>
  <c r="E36" i="2" s="1"/>
  <c r="B43" i="2"/>
  <c r="D43" i="2" s="1"/>
  <c r="E43" i="2" s="1"/>
  <c r="C52" i="2"/>
  <c r="E52" i="2" s="1"/>
  <c r="C94" i="2"/>
  <c r="C33" i="2"/>
  <c r="E33" i="2" s="1"/>
  <c r="B40" i="2"/>
  <c r="D40" i="2" s="1"/>
  <c r="E40" i="2" s="1"/>
  <c r="C49" i="2"/>
  <c r="E49" i="2" s="1"/>
  <c r="C104" i="2"/>
  <c r="C101" i="2"/>
  <c r="B99" i="2"/>
  <c r="D99" i="2" s="1"/>
  <c r="B55" i="2"/>
  <c r="D55" i="2" s="1"/>
  <c r="B47" i="2"/>
  <c r="D47" i="2" s="1"/>
  <c r="E47" i="2" s="1"/>
  <c r="C32" i="2"/>
  <c r="E32" i="2" s="1"/>
  <c r="C25" i="2"/>
  <c r="E25" i="2" s="1"/>
  <c r="C97" i="2"/>
  <c r="E97" i="2" s="1"/>
  <c r="G119" i="2"/>
  <c r="I119" i="2" s="1"/>
  <c r="G118" i="2"/>
  <c r="I118" i="2" s="1"/>
  <c r="H119" i="2"/>
  <c r="H118" i="2"/>
  <c r="G117" i="2"/>
  <c r="I117" i="2" s="1"/>
  <c r="H117" i="2"/>
  <c r="G114" i="2"/>
  <c r="I114" i="2" s="1"/>
  <c r="H116" i="2"/>
  <c r="H115" i="2"/>
  <c r="H114" i="2"/>
  <c r="G116" i="2"/>
  <c r="I116" i="2" s="1"/>
  <c r="G115" i="2"/>
  <c r="I115" i="2" s="1"/>
  <c r="H113" i="2"/>
  <c r="H112" i="2"/>
  <c r="G113" i="2"/>
  <c r="I113" i="2" s="1"/>
  <c r="G112" i="2"/>
  <c r="H111" i="2"/>
  <c r="H110" i="2"/>
  <c r="H109" i="2"/>
  <c r="G108" i="2"/>
  <c r="I108" i="2" s="1"/>
  <c r="G111" i="2"/>
  <c r="I111" i="2" s="1"/>
  <c r="G110" i="2"/>
  <c r="I110" i="2" s="1"/>
  <c r="G109" i="2"/>
  <c r="I109" i="2" s="1"/>
  <c r="H108" i="2"/>
  <c r="J108" i="2" s="1"/>
  <c r="H107" i="2"/>
  <c r="G107" i="2"/>
  <c r="I107" i="2" s="1"/>
  <c r="J107" i="2" s="1"/>
  <c r="H106" i="2"/>
  <c r="H105" i="2"/>
  <c r="G106" i="2"/>
  <c r="I106" i="2" s="1"/>
  <c r="G105" i="2"/>
  <c r="I105" i="2" s="1"/>
  <c r="H97" i="2"/>
  <c r="H90" i="2"/>
  <c r="H98" i="2"/>
  <c r="G98" i="2"/>
  <c r="I98" i="2" s="1"/>
  <c r="G89" i="2"/>
  <c r="I89" i="2" s="1"/>
  <c r="G91" i="2"/>
  <c r="I91" i="2" s="1"/>
  <c r="H63" i="2"/>
  <c r="G66" i="2"/>
  <c r="I66" i="2" s="1"/>
  <c r="G27" i="2"/>
  <c r="I27" i="2" s="1"/>
  <c r="H36" i="2"/>
  <c r="G43" i="2"/>
  <c r="I43" i="2" s="1"/>
  <c r="H52" i="2"/>
  <c r="G94" i="2"/>
  <c r="I94" i="2" s="1"/>
  <c r="H33" i="2"/>
  <c r="G40" i="2"/>
  <c r="I40" i="2" s="1"/>
  <c r="H49" i="2"/>
  <c r="G25" i="2"/>
  <c r="I25" i="2" s="1"/>
  <c r="H34" i="2"/>
  <c r="G41" i="2"/>
  <c r="I41" i="2" s="1"/>
  <c r="H31" i="2"/>
  <c r="G38" i="2"/>
  <c r="I38" i="2" s="1"/>
  <c r="H47" i="2"/>
  <c r="H46" i="2"/>
  <c r="H55" i="2"/>
  <c r="H60" i="2"/>
  <c r="G67" i="2"/>
  <c r="I67" i="2" s="1"/>
  <c r="H76" i="2"/>
  <c r="G83" i="2"/>
  <c r="I83" i="2" s="1"/>
  <c r="H57" i="2"/>
  <c r="G64" i="2"/>
  <c r="I64" i="2" s="1"/>
  <c r="H73" i="2"/>
  <c r="G80" i="2"/>
  <c r="I80" i="2" s="1"/>
  <c r="G57" i="2"/>
  <c r="I57" i="2" s="1"/>
  <c r="G61" i="2"/>
  <c r="I61" i="2" s="1"/>
  <c r="H70" i="2"/>
  <c r="G77" i="2"/>
  <c r="I77" i="2" s="1"/>
  <c r="G81" i="2"/>
  <c r="I81" i="2" s="1"/>
  <c r="G85" i="2"/>
  <c r="I85" i="2" s="1"/>
  <c r="H104" i="2"/>
  <c r="H101" i="2"/>
  <c r="H71" i="2"/>
  <c r="G93" i="2"/>
  <c r="I93" i="2" s="1"/>
  <c r="G58" i="2"/>
  <c r="I58" i="2" s="1"/>
  <c r="G92" i="2"/>
  <c r="I92" i="2" s="1"/>
  <c r="G62" i="2"/>
  <c r="I62" i="2" s="1"/>
  <c r="H89" i="2"/>
  <c r="J89" i="2" s="1"/>
  <c r="H79" i="2"/>
  <c r="H50" i="2"/>
  <c r="G82" i="2"/>
  <c r="I82" i="2" s="1"/>
  <c r="H32" i="2"/>
  <c r="G39" i="2"/>
  <c r="I39" i="2" s="1"/>
  <c r="H48" i="2"/>
  <c r="G55" i="2"/>
  <c r="I55" i="2" s="1"/>
  <c r="H29" i="2"/>
  <c r="G36" i="2"/>
  <c r="I36" i="2" s="1"/>
  <c r="H45" i="2"/>
  <c r="G96" i="2"/>
  <c r="I96" i="2" s="1"/>
  <c r="H30" i="2"/>
  <c r="G37" i="2"/>
  <c r="I37" i="2" s="1"/>
  <c r="G95" i="2"/>
  <c r="I95" i="2" s="1"/>
  <c r="H27" i="2"/>
  <c r="J27" i="2" s="1"/>
  <c r="G34" i="2"/>
  <c r="I34" i="2" s="1"/>
  <c r="H43" i="2"/>
  <c r="J43" i="2" s="1"/>
  <c r="G50" i="2"/>
  <c r="I50" i="2" s="1"/>
  <c r="G52" i="2"/>
  <c r="I52" i="2" s="1"/>
  <c r="H56" i="2"/>
  <c r="G63" i="2"/>
  <c r="I63" i="2" s="1"/>
  <c r="H72" i="2"/>
  <c r="G79" i="2"/>
  <c r="I79" i="2" s="1"/>
  <c r="H88" i="2"/>
  <c r="H54" i="2"/>
  <c r="G60" i="2"/>
  <c r="I60" i="2" s="1"/>
  <c r="H69" i="2"/>
  <c r="G76" i="2"/>
  <c r="I76" i="2" s="1"/>
  <c r="H85" i="2"/>
  <c r="H66" i="2"/>
  <c r="J66" i="2" s="1"/>
  <c r="L66" i="2" s="1"/>
  <c r="G73" i="2"/>
  <c r="I73" i="2" s="1"/>
  <c r="G104" i="2"/>
  <c r="I104" i="2" s="1"/>
  <c r="J104" i="2" s="1"/>
  <c r="G101" i="2"/>
  <c r="I101" i="2" s="1"/>
  <c r="H100" i="2"/>
  <c r="G49" i="2"/>
  <c r="I49" i="2" s="1"/>
  <c r="G88" i="2"/>
  <c r="I88" i="2" s="1"/>
  <c r="G99" i="2"/>
  <c r="I99" i="2" s="1"/>
  <c r="H67" i="2"/>
  <c r="H93" i="2"/>
  <c r="H92" i="2"/>
  <c r="J92" i="2" s="1"/>
  <c r="H87" i="2"/>
  <c r="G70" i="2"/>
  <c r="I70" i="2" s="1"/>
  <c r="H91" i="2"/>
  <c r="H59" i="2"/>
  <c r="J59" i="2" s="1"/>
  <c r="H28" i="2"/>
  <c r="G35" i="2"/>
  <c r="I35" i="2" s="1"/>
  <c r="H44" i="2"/>
  <c r="G51" i="2"/>
  <c r="I51" i="2" s="1"/>
  <c r="H25" i="2"/>
  <c r="G32" i="2"/>
  <c r="I32" i="2" s="1"/>
  <c r="H41" i="2"/>
  <c r="J41" i="2" s="1"/>
  <c r="G48" i="2"/>
  <c r="I48" i="2" s="1"/>
  <c r="H26" i="2"/>
  <c r="G33" i="2"/>
  <c r="I33" i="2" s="1"/>
  <c r="H42" i="2"/>
  <c r="G30" i="2"/>
  <c r="I30" i="2" s="1"/>
  <c r="H39" i="2"/>
  <c r="J39" i="2" s="1"/>
  <c r="G46" i="2"/>
  <c r="I46" i="2" s="1"/>
  <c r="G59" i="2"/>
  <c r="I59" i="2" s="1"/>
  <c r="H68" i="2"/>
  <c r="G75" i="2"/>
  <c r="I75" i="2" s="1"/>
  <c r="H84" i="2"/>
  <c r="G56" i="2"/>
  <c r="I56" i="2" s="1"/>
  <c r="H65" i="2"/>
  <c r="G72" i="2"/>
  <c r="I72" i="2" s="1"/>
  <c r="H81" i="2"/>
  <c r="G54" i="2"/>
  <c r="I54" i="2" s="1"/>
  <c r="H58" i="2"/>
  <c r="J58" i="2" s="1"/>
  <c r="H62" i="2"/>
  <c r="G69" i="2"/>
  <c r="I69" i="2" s="1"/>
  <c r="H78" i="2"/>
  <c r="H82" i="2"/>
  <c r="J82" i="2" s="1"/>
  <c r="H86" i="2"/>
  <c r="G100" i="2"/>
  <c r="I100" i="2" s="1"/>
  <c r="G97" i="2"/>
  <c r="I97" i="2" s="1"/>
  <c r="G74" i="2"/>
  <c r="I74" i="2" s="1"/>
  <c r="H99" i="2"/>
  <c r="J99" i="2" s="1"/>
  <c r="G78" i="2"/>
  <c r="I78" i="2" s="1"/>
  <c r="H83" i="2"/>
  <c r="G86" i="2"/>
  <c r="I86" i="2" s="1"/>
  <c r="G90" i="2"/>
  <c r="I90" i="2" s="1"/>
  <c r="H75" i="2"/>
  <c r="J75" i="2" s="1"/>
  <c r="H94" i="2"/>
  <c r="J94" i="2" s="1"/>
  <c r="G31" i="2"/>
  <c r="I31" i="2" s="1"/>
  <c r="H40" i="2"/>
  <c r="J40" i="2" s="1"/>
  <c r="G47" i="2"/>
  <c r="I47" i="2" s="1"/>
  <c r="H96" i="2"/>
  <c r="J96" i="2" s="1"/>
  <c r="G28" i="2"/>
  <c r="I28" i="2" s="1"/>
  <c r="H37" i="2"/>
  <c r="J37" i="2" s="1"/>
  <c r="G44" i="2"/>
  <c r="I44" i="2" s="1"/>
  <c r="H95" i="2"/>
  <c r="G29" i="2"/>
  <c r="I29" i="2" s="1"/>
  <c r="H38" i="2"/>
  <c r="J38" i="2" s="1"/>
  <c r="G45" i="2"/>
  <c r="I45" i="2" s="1"/>
  <c r="G26" i="2"/>
  <c r="I26" i="2" s="1"/>
  <c r="H35" i="2"/>
  <c r="J35" i="2" s="1"/>
  <c r="G42" i="2"/>
  <c r="I42" i="2" s="1"/>
  <c r="H51" i="2"/>
  <c r="H53" i="2"/>
  <c r="H64" i="2"/>
  <c r="J64" i="2" s="1"/>
  <c r="G71" i="2"/>
  <c r="I71" i="2" s="1"/>
  <c r="H80" i="2"/>
  <c r="J80" i="2" s="1"/>
  <c r="G87" i="2"/>
  <c r="I87" i="2" s="1"/>
  <c r="G53" i="2"/>
  <c r="I53" i="2" s="1"/>
  <c r="H61" i="2"/>
  <c r="G68" i="2"/>
  <c r="I68" i="2" s="1"/>
  <c r="H77" i="2"/>
  <c r="J77" i="2" s="1"/>
  <c r="L77" i="2" s="1"/>
  <c r="G84" i="2"/>
  <c r="I84" i="2" s="1"/>
  <c r="G65" i="2"/>
  <c r="I65" i="2" s="1"/>
  <c r="H74" i="2"/>
  <c r="E104" i="2"/>
  <c r="E150" i="2" l="1"/>
  <c r="L150" i="2" s="1"/>
  <c r="E151" i="2"/>
  <c r="J151" i="2"/>
  <c r="E152" i="2"/>
  <c r="L152" i="2" s="1"/>
  <c r="J83" i="2"/>
  <c r="L83" i="2" s="1"/>
  <c r="J61" i="2"/>
  <c r="E94" i="2"/>
  <c r="L94" i="2" s="1"/>
  <c r="J95" i="2"/>
  <c r="J91" i="2"/>
  <c r="L91" i="2" s="1"/>
  <c r="E82" i="2"/>
  <c r="L82" i="2" s="1"/>
  <c r="E100" i="2"/>
  <c r="J121" i="2"/>
  <c r="J129" i="2"/>
  <c r="J137" i="2"/>
  <c r="J149" i="2"/>
  <c r="E148" i="2"/>
  <c r="L148" i="2" s="1"/>
  <c r="L145" i="2"/>
  <c r="L146" i="2"/>
  <c r="J102" i="2"/>
  <c r="E85" i="2"/>
  <c r="E96" i="2"/>
  <c r="L96" i="2" s="1"/>
  <c r="E89" i="2"/>
  <c r="L89" i="2" s="1"/>
  <c r="E92" i="2"/>
  <c r="L92" i="2" s="1"/>
  <c r="E62" i="2"/>
  <c r="E130" i="2"/>
  <c r="E147" i="2"/>
  <c r="L147" i="2" s="1"/>
  <c r="E149" i="2"/>
  <c r="L144" i="2"/>
  <c r="L104" i="2"/>
  <c r="E55" i="2"/>
  <c r="E27" i="2"/>
  <c r="L27" i="2" s="1"/>
  <c r="E53" i="2"/>
  <c r="E93" i="2"/>
  <c r="E68" i="2"/>
  <c r="E34" i="2"/>
  <c r="I120" i="2"/>
  <c r="J120" i="2" s="1"/>
  <c r="L133" i="2"/>
  <c r="E122" i="2"/>
  <c r="E126" i="2"/>
  <c r="L126" i="2" s="1"/>
  <c r="E134" i="2"/>
  <c r="E142" i="2"/>
  <c r="E138" i="2"/>
  <c r="E88" i="2"/>
  <c r="E30" i="2"/>
  <c r="I128" i="2"/>
  <c r="J128" i="2" s="1"/>
  <c r="J122" i="2"/>
  <c r="J130" i="2"/>
  <c r="J138" i="2"/>
  <c r="D120" i="2"/>
  <c r="E120" i="2" s="1"/>
  <c r="D128" i="2"/>
  <c r="E128" i="2" s="1"/>
  <c r="D136" i="2"/>
  <c r="E136" i="2" s="1"/>
  <c r="E127" i="2"/>
  <c r="L127" i="2" s="1"/>
  <c r="E135" i="2"/>
  <c r="E143" i="2"/>
  <c r="D140" i="2"/>
  <c r="E140" i="2" s="1"/>
  <c r="E139" i="2"/>
  <c r="J65" i="2"/>
  <c r="J36" i="2"/>
  <c r="L36" i="2" s="1"/>
  <c r="J118" i="2"/>
  <c r="E112" i="2"/>
  <c r="J123" i="2"/>
  <c r="L123" i="2" s="1"/>
  <c r="J131" i="2"/>
  <c r="J139" i="2"/>
  <c r="J134" i="2"/>
  <c r="J142" i="2"/>
  <c r="D132" i="2"/>
  <c r="E132" i="2" s="1"/>
  <c r="D124" i="2"/>
  <c r="E124" i="2" s="1"/>
  <c r="E125" i="2"/>
  <c r="L125" i="2" s="1"/>
  <c r="J119" i="2"/>
  <c r="E46" i="2"/>
  <c r="J136" i="2"/>
  <c r="I136" i="2"/>
  <c r="I124" i="2"/>
  <c r="J124" i="2" s="1"/>
  <c r="I132" i="2"/>
  <c r="J132" i="2" s="1"/>
  <c r="I140" i="2"/>
  <c r="J140" i="2" s="1"/>
  <c r="J135" i="2"/>
  <c r="J143" i="2"/>
  <c r="E121" i="2"/>
  <c r="E129" i="2"/>
  <c r="E137" i="2"/>
  <c r="E131" i="2"/>
  <c r="E141" i="2"/>
  <c r="L141" i="2" s="1"/>
  <c r="J51" i="2"/>
  <c r="L51" i="2" s="1"/>
  <c r="J81" i="2"/>
  <c r="J67" i="2"/>
  <c r="J72" i="2"/>
  <c r="L72" i="2" s="1"/>
  <c r="J101" i="2"/>
  <c r="J55" i="2"/>
  <c r="J49" i="2"/>
  <c r="L49" i="2" s="1"/>
  <c r="J52" i="2"/>
  <c r="L52" i="2" s="1"/>
  <c r="J114" i="2"/>
  <c r="J117" i="2"/>
  <c r="E101" i="2"/>
  <c r="E113" i="2"/>
  <c r="E108" i="2"/>
  <c r="L108" i="2" s="1"/>
  <c r="E117" i="2"/>
  <c r="L117" i="2" s="1"/>
  <c r="E74" i="2"/>
  <c r="E65" i="2"/>
  <c r="E67" i="2"/>
  <c r="E58" i="2"/>
  <c r="L58" i="2" s="1"/>
  <c r="E76" i="2"/>
  <c r="E42" i="2"/>
  <c r="E37" i="2"/>
  <c r="L37" i="2" s="1"/>
  <c r="E45" i="2"/>
  <c r="J74" i="2"/>
  <c r="L74" i="2" s="1"/>
  <c r="J62" i="2"/>
  <c r="L62" i="2" s="1"/>
  <c r="J25" i="2"/>
  <c r="L25" i="2" s="1"/>
  <c r="E110" i="2"/>
  <c r="E70" i="2"/>
  <c r="E78" i="2"/>
  <c r="E60" i="2"/>
  <c r="E26" i="2"/>
  <c r="E86" i="2"/>
  <c r="E57" i="2"/>
  <c r="E64" i="2"/>
  <c r="L64" i="2" s="1"/>
  <c r="E79" i="2"/>
  <c r="E69" i="2"/>
  <c r="E39" i="2"/>
  <c r="L39" i="2" s="1"/>
  <c r="E90" i="2"/>
  <c r="E73" i="2"/>
  <c r="E41" i="2"/>
  <c r="L41" i="2" s="1"/>
  <c r="J56" i="2"/>
  <c r="L56" i="2" s="1"/>
  <c r="E44" i="2"/>
  <c r="E84" i="2"/>
  <c r="E31" i="2"/>
  <c r="E95" i="2"/>
  <c r="L95" i="2" s="1"/>
  <c r="E59" i="2"/>
  <c r="L59" i="2" s="1"/>
  <c r="E80" i="2"/>
  <c r="L80" i="2" s="1"/>
  <c r="E38" i="2"/>
  <c r="L38" i="2" s="1"/>
  <c r="L43" i="2"/>
  <c r="E50" i="2"/>
  <c r="E81" i="2"/>
  <c r="E61" i="2"/>
  <c r="E75" i="2"/>
  <c r="L75" i="2" s="1"/>
  <c r="E29" i="2"/>
  <c r="E102" i="2"/>
  <c r="J53" i="2"/>
  <c r="L53" i="2" s="1"/>
  <c r="J78" i="2"/>
  <c r="J42" i="2"/>
  <c r="J44" i="2"/>
  <c r="J93" i="2"/>
  <c r="J69" i="2"/>
  <c r="J71" i="2"/>
  <c r="L71" i="2" s="1"/>
  <c r="J57" i="2"/>
  <c r="J60" i="2"/>
  <c r="J97" i="2"/>
  <c r="L97" i="2" s="1"/>
  <c r="J109" i="2"/>
  <c r="L109" i="2" s="1"/>
  <c r="J116" i="2"/>
  <c r="L40" i="2"/>
  <c r="E99" i="2"/>
  <c r="L99" i="2" s="1"/>
  <c r="E105" i="2"/>
  <c r="E111" i="2"/>
  <c r="E116" i="2"/>
  <c r="E118" i="2"/>
  <c r="L35" i="2"/>
  <c r="J84" i="2"/>
  <c r="J45" i="2"/>
  <c r="J48" i="2"/>
  <c r="L48" i="2" s="1"/>
  <c r="J50" i="2"/>
  <c r="J31" i="2"/>
  <c r="J110" i="2"/>
  <c r="L110" i="2" s="1"/>
  <c r="J100" i="2"/>
  <c r="J86" i="2"/>
  <c r="J26" i="2"/>
  <c r="J28" i="2"/>
  <c r="L28" i="2" s="1"/>
  <c r="J87" i="2"/>
  <c r="L87" i="2" s="1"/>
  <c r="J85" i="2"/>
  <c r="L85" i="2" s="1"/>
  <c r="J54" i="2"/>
  <c r="L54" i="2" s="1"/>
  <c r="J79" i="2"/>
  <c r="J70" i="2"/>
  <c r="J73" i="2"/>
  <c r="J76" i="2"/>
  <c r="J46" i="2"/>
  <c r="J63" i="2"/>
  <c r="L63" i="2" s="1"/>
  <c r="J98" i="2"/>
  <c r="L98" i="2" s="1"/>
  <c r="J106" i="2"/>
  <c r="J111" i="2"/>
  <c r="J113" i="2"/>
  <c r="J115" i="2"/>
  <c r="L115" i="2" s="1"/>
  <c r="E106" i="2"/>
  <c r="E114" i="2"/>
  <c r="E119" i="2"/>
  <c r="J68" i="2"/>
  <c r="L68" i="2" s="1"/>
  <c r="J88" i="2"/>
  <c r="J30" i="2"/>
  <c r="L30" i="2" s="1"/>
  <c r="J29" i="2"/>
  <c r="J32" i="2"/>
  <c r="L32" i="2" s="1"/>
  <c r="J47" i="2"/>
  <c r="L47" i="2" s="1"/>
  <c r="J34" i="2"/>
  <c r="J33" i="2"/>
  <c r="L33" i="2" s="1"/>
  <c r="J90" i="2"/>
  <c r="J105" i="2"/>
  <c r="I112" i="2"/>
  <c r="J112" i="2" s="1"/>
  <c r="L112" i="2" s="1"/>
  <c r="L107" i="2"/>
  <c r="L151" i="2" l="1"/>
  <c r="L76" i="2"/>
  <c r="L102" i="2"/>
  <c r="L88" i="2"/>
  <c r="L129" i="2"/>
  <c r="L119" i="2"/>
  <c r="L61" i="2"/>
  <c r="L100" i="2"/>
  <c r="L57" i="2"/>
  <c r="L55" i="2"/>
  <c r="L137" i="2"/>
  <c r="L124" i="2"/>
  <c r="L130" i="2"/>
  <c r="L149" i="2"/>
  <c r="L26" i="2"/>
  <c r="N26" i="2" s="1"/>
  <c r="Q26" i="2" s="1"/>
  <c r="L118" i="2"/>
  <c r="L121" i="2"/>
  <c r="L34" i="2"/>
  <c r="L79" i="2"/>
  <c r="L42" i="2"/>
  <c r="L132" i="2"/>
  <c r="L138" i="2"/>
  <c r="L73" i="2"/>
  <c r="L120" i="2"/>
  <c r="L86" i="2"/>
  <c r="L93" i="2"/>
  <c r="L65" i="2"/>
  <c r="L136" i="2"/>
  <c r="L128" i="2"/>
  <c r="L106" i="2"/>
  <c r="L46" i="2"/>
  <c r="L139" i="2"/>
  <c r="L122" i="2"/>
  <c r="L69" i="2"/>
  <c r="L142" i="2"/>
  <c r="L140" i="2"/>
  <c r="L134" i="2"/>
  <c r="L113" i="2"/>
  <c r="L70" i="2"/>
  <c r="L44" i="2"/>
  <c r="L131" i="2"/>
  <c r="L143" i="2"/>
  <c r="L135" i="2"/>
  <c r="L90" i="2"/>
  <c r="L45" i="2"/>
  <c r="L29" i="2"/>
  <c r="L31" i="2"/>
  <c r="L84" i="2"/>
  <c r="L116" i="2"/>
  <c r="L78" i="2"/>
  <c r="L114" i="2"/>
  <c r="L50" i="2"/>
  <c r="L60" i="2"/>
  <c r="L101" i="2"/>
  <c r="L67" i="2"/>
  <c r="L81" i="2"/>
  <c r="L111" i="2"/>
  <c r="L105" i="2"/>
  <c r="N148" i="2" l="1"/>
  <c r="N102" i="2"/>
  <c r="Q102" i="2" s="1"/>
  <c r="N62" i="2"/>
  <c r="Q62" i="2" s="1"/>
  <c r="P20" i="2"/>
  <c r="N98" i="2"/>
  <c r="Q98" i="2" s="1"/>
  <c r="N74" i="2"/>
  <c r="Q74" i="2" s="1"/>
  <c r="N38" i="2"/>
  <c r="Q38" i="2" s="1"/>
  <c r="N136" i="2"/>
  <c r="Q136" i="2" s="1"/>
  <c r="N112" i="2"/>
  <c r="Q112" i="2" s="1"/>
  <c r="N124" i="2"/>
  <c r="Q124" i="2" s="1"/>
  <c r="N86" i="2"/>
  <c r="Q86" i="2" s="1"/>
  <c r="N50" i="2"/>
  <c r="Q50" i="2" s="1"/>
  <c r="S102" i="2"/>
  <c r="O161" i="2" l="1"/>
  <c r="P18" i="2"/>
</calcChain>
</file>

<file path=xl/sharedStrings.xml><?xml version="1.0" encoding="utf-8"?>
<sst xmlns="http://schemas.openxmlformats.org/spreadsheetml/2006/main" count="104" uniqueCount="69">
  <si>
    <t>DUE</t>
  </si>
  <si>
    <t>Month&amp;Yr</t>
  </si>
  <si>
    <t>D.A.</t>
  </si>
  <si>
    <t>TOTAL</t>
  </si>
  <si>
    <t>DRAWN</t>
  </si>
  <si>
    <t>REVISED</t>
  </si>
  <si>
    <t>OLD</t>
  </si>
  <si>
    <t>ARREARS</t>
  </si>
  <si>
    <t>Name  :</t>
  </si>
  <si>
    <t>YEAR WISE</t>
  </si>
  <si>
    <t>Step 3:</t>
  </si>
  <si>
    <t>ARREARS CACULATION  DUE TO REVISION OF PENSION w.e.f. 01-01-2007</t>
  </si>
  <si>
    <t>Gross Pension :</t>
  </si>
  <si>
    <t>Commutted Pension :</t>
  </si>
  <si>
    <t>Revised Pension :</t>
  </si>
  <si>
    <t>CALC</t>
  </si>
  <si>
    <t>Note :</t>
  </si>
  <si>
    <r>
      <t xml:space="preserve">Fill in your Gross Pension(Before Commuttation) in cell </t>
    </r>
    <r>
      <rPr>
        <b/>
        <sz val="10"/>
        <color indexed="14"/>
        <rFont val="Arial"/>
        <family val="2"/>
      </rPr>
      <t>E5 Shown in Pink Colour</t>
    </r>
  </si>
  <si>
    <r>
      <t xml:space="preserve">Fill in Your Commutted Amount  in cell </t>
    </r>
    <r>
      <rPr>
        <b/>
        <sz val="10"/>
        <color indexed="10"/>
        <rFont val="Arial"/>
        <family val="2"/>
      </rPr>
      <t>K5 Shown in Red Colour</t>
    </r>
  </si>
  <si>
    <t>Your Commuttation is taken as 40 % and amount shown in K5. If your commutted amount differs then . . .</t>
  </si>
  <si>
    <t>Pension</t>
  </si>
  <si>
    <t>Gross</t>
  </si>
  <si>
    <t>Net</t>
  </si>
  <si>
    <t>DA</t>
  </si>
  <si>
    <t>GROSS</t>
  </si>
  <si>
    <t>(For BSNL Pensioners Retired Prior to 01-01-2007)</t>
  </si>
  <si>
    <t xml:space="preserve">Pay fix </t>
  </si>
  <si>
    <t>Year wise arrears given in Column N for Income TAX purposes.</t>
  </si>
  <si>
    <t>Total Arrears upto Jan 2012 . . .</t>
  </si>
  <si>
    <t>Total Arrears upto Feb 2012 . . .</t>
  </si>
  <si>
    <t>Total Arrears upto Mar 2012 . . .</t>
  </si>
  <si>
    <t>See Your revised Pension appears in Cell E 7 in Blue.</t>
  </si>
  <si>
    <t>Step 1 :</t>
  </si>
  <si>
    <t>Step 2:</t>
  </si>
  <si>
    <t>Total Arrears upto April 2012 . . .</t>
  </si>
  <si>
    <t>Total Arrears upto May 2012 . . .</t>
  </si>
  <si>
    <t>Total Arrears upto June 2012 . . .</t>
  </si>
  <si>
    <t xml:space="preserve">See your Total arrears upto JAN 2012 and upto further months below : : </t>
  </si>
  <si>
    <t>Pre Revised Gross Pension :</t>
  </si>
  <si>
    <t>Revised Pension @ 78.2 % DA:</t>
  </si>
  <si>
    <t>Revised Pension @ 68.8 % DA:</t>
  </si>
  <si>
    <t>CALC 688</t>
  </si>
  <si>
    <t>CALC 782</t>
  </si>
  <si>
    <t>DUE @ 78.2 % DA Fixation</t>
  </si>
  <si>
    <t>DRAWN @ 68.8 % DA Fixation</t>
  </si>
  <si>
    <t>NEW</t>
  </si>
  <si>
    <t>Your Commuttation is taken as 40 % and amount shown in M5. If your commutted amount differs then . . .</t>
  </si>
  <si>
    <t>See Your revised old Pension @ 68.8 % DA appears in Cell M 7 in Blue.</t>
  </si>
  <si>
    <t>ARREARS CACULATION  DUE TO REVISION OF PENSION w.e.f. 01-01-2007 @ 78.2 % DA</t>
  </si>
  <si>
    <t>Fill in your Pre revised Gross Pension(Before Commuttation) in Dec 2006 in cell F5 Shown in Pink Colour</t>
  </si>
  <si>
    <t>Fill in Your Commutted Amount  in cell M5 Shown in Red Colour</t>
  </si>
  <si>
    <t>See Your revised New Pension @ 78.2 % DA fixation appears in Cell F 7 in Green.</t>
  </si>
  <si>
    <t>Total Arrears upto Sept 2012 . . .</t>
  </si>
  <si>
    <t>Total Arrears upto July 2012 . . .</t>
  </si>
  <si>
    <t>Total Arrears upto  Aug 2012 . . .</t>
  </si>
  <si>
    <t xml:space="preserve">ARREARS DENIED . . .. . </t>
  </si>
  <si>
    <t>(From 01-01-2007 to 09-06-2013)</t>
  </si>
  <si>
    <t xml:space="preserve">Arrears </t>
  </si>
  <si>
    <t>to be given</t>
  </si>
  <si>
    <t xml:space="preserve"> Arrears</t>
  </si>
  <si>
    <t>DENIED</t>
  </si>
  <si>
    <t>ARREARS DENIED   (from 01-01-2007 to 09-06-2013) . . . .</t>
  </si>
  <si>
    <t>ARRERAS DUE NOW UPTO MARCH 17 . .</t>
  </si>
  <si>
    <t>(From 10-06-2013 to MAR 2017)</t>
  </si>
  <si>
    <t xml:space="preserve">See your Total arrears upto JUNE 2017 below : : </t>
  </si>
  <si>
    <t>JUL-17</t>
  </si>
  <si>
    <t>AUG-17</t>
  </si>
  <si>
    <t>SEPT-17</t>
  </si>
  <si>
    <t>ARREARS TO BE PAID (From 10-06-2013 till SEPT 2017) . 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</si>
</sst>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4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b/>
      <sz val="10"/>
      <color indexed="53"/>
      <name val="Arial"/>
      <family val="2"/>
    </font>
    <font>
      <b/>
      <u/>
      <sz val="10"/>
      <color indexed="14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u/>
      <sz val="10"/>
      <color indexed="12"/>
      <name val="Arial"/>
      <family val="2"/>
    </font>
    <font>
      <b/>
      <u/>
      <sz val="10"/>
      <color indexed="10"/>
      <name val="Arial"/>
      <family val="2"/>
    </font>
    <font>
      <b/>
      <sz val="12"/>
      <color indexed="14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sz val="10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14"/>
      <color indexed="48"/>
      <name val="Arial"/>
      <family val="2"/>
    </font>
    <font>
      <b/>
      <sz val="12"/>
      <color indexed="57"/>
      <name val="Arial"/>
      <family val="2"/>
    </font>
    <font>
      <b/>
      <sz val="14"/>
      <color indexed="57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u/>
      <sz val="10"/>
      <color rgb="FF7030A0"/>
      <name val="Arial"/>
      <family val="2"/>
    </font>
    <font>
      <b/>
      <sz val="12"/>
      <color theme="5" tint="0.3999755851924192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6"/>
      <color rgb="FFFF0000"/>
      <name val="Arial"/>
      <family val="2"/>
    </font>
    <font>
      <b/>
      <sz val="10"/>
      <color theme="8" tint="-0.499984740745262"/>
      <name val="Arial"/>
      <family val="2"/>
    </font>
    <font>
      <b/>
      <sz val="16"/>
      <color rgb="FFFF0000"/>
      <name val="Arial"/>
      <family val="2"/>
    </font>
    <font>
      <b/>
      <sz val="16"/>
      <color rgb="FF00B0F0"/>
      <name val="Arial"/>
      <family val="2"/>
    </font>
    <font>
      <b/>
      <sz val="12"/>
      <color rgb="FFFF0000"/>
      <name val="Arial"/>
      <family val="2"/>
    </font>
    <font>
      <b/>
      <sz val="16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2060"/>
      <name val="Arial"/>
      <family val="2"/>
    </font>
    <font>
      <b/>
      <sz val="14"/>
      <color rgb="FF002060"/>
      <name val="Arial"/>
      <family val="2"/>
    </font>
    <font>
      <b/>
      <sz val="16"/>
      <color theme="3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7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64" fontId="0" fillId="0" borderId="0" xfId="0" applyNumberFormat="1"/>
    <xf numFmtId="0" fontId="5" fillId="0" borderId="0" xfId="0" quotePrefix="1" applyFont="1" applyAlignment="1">
      <alignment horizontal="center"/>
    </xf>
    <xf numFmtId="0" fontId="19" fillId="0" borderId="0" xfId="0" applyFont="1"/>
    <xf numFmtId="16" fontId="0" fillId="0" borderId="0" xfId="0" applyNumberForma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17" fontId="0" fillId="2" borderId="0" xfId="0" applyNumberFormat="1" applyFill="1"/>
    <xf numFmtId="0" fontId="1" fillId="2" borderId="0" xfId="0" applyFont="1" applyFill="1"/>
    <xf numFmtId="0" fontId="0" fillId="2" borderId="0" xfId="0" applyFill="1"/>
    <xf numFmtId="0" fontId="26" fillId="2" borderId="0" xfId="0" applyFont="1" applyFill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center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17" fontId="0" fillId="0" borderId="0" xfId="0" quotePrefix="1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484"/>
  <sheetViews>
    <sheetView topLeftCell="A75" workbookViewId="0">
      <selection activeCell="J103" sqref="J103"/>
    </sheetView>
  </sheetViews>
  <sheetFormatPr defaultRowHeight="12.75" x14ac:dyDescent="0.2"/>
  <sheetData>
    <row r="1" spans="1:15" ht="18" x14ac:dyDescent="0.25">
      <c r="B1" s="4" t="s">
        <v>11</v>
      </c>
    </row>
    <row r="2" spans="1:15" ht="18" x14ac:dyDescent="0.25">
      <c r="B2" s="4"/>
      <c r="D2" s="21" t="s">
        <v>25</v>
      </c>
      <c r="N2" s="17" t="s">
        <v>15</v>
      </c>
    </row>
    <row r="3" spans="1:15" ht="15.75" x14ac:dyDescent="0.25">
      <c r="B3" s="3" t="s">
        <v>8</v>
      </c>
      <c r="H3" s="3"/>
      <c r="N3">
        <f>E5</f>
        <v>1000</v>
      </c>
    </row>
    <row r="4" spans="1:15" ht="15.75" x14ac:dyDescent="0.25">
      <c r="B4" s="3"/>
      <c r="H4" s="3"/>
      <c r="N4">
        <f>ROUNDUP((N3*0.688),0)</f>
        <v>688</v>
      </c>
      <c r="O4" s="23"/>
    </row>
    <row r="5" spans="1:15" ht="15.75" x14ac:dyDescent="0.25">
      <c r="B5" s="3" t="s">
        <v>12</v>
      </c>
      <c r="E5" s="18">
        <v>1000</v>
      </c>
      <c r="H5" s="3" t="s">
        <v>13</v>
      </c>
      <c r="K5" s="20">
        <f>ROUND((E5*0.4),0)</f>
        <v>400</v>
      </c>
      <c r="N5">
        <f>N3+N4</f>
        <v>1688</v>
      </c>
    </row>
    <row r="6" spans="1:15" ht="15.75" x14ac:dyDescent="0.25">
      <c r="B6" s="3"/>
      <c r="H6" s="3"/>
      <c r="N6" s="10">
        <f>ROUNDUP((N5*1.3),0)</f>
        <v>2195</v>
      </c>
    </row>
    <row r="7" spans="1:15" ht="15.75" x14ac:dyDescent="0.25">
      <c r="B7" s="3" t="s">
        <v>14</v>
      </c>
      <c r="E7" s="19">
        <f>$N$6</f>
        <v>2195</v>
      </c>
      <c r="H7" s="3"/>
    </row>
    <row r="8" spans="1:15" ht="15.75" x14ac:dyDescent="0.25">
      <c r="B8" s="3"/>
      <c r="H8" s="3"/>
    </row>
    <row r="9" spans="1:15" ht="18" x14ac:dyDescent="0.25">
      <c r="A9" s="4" t="s">
        <v>16</v>
      </c>
      <c r="H9" s="3"/>
      <c r="L9" s="9"/>
    </row>
    <row r="10" spans="1:15" ht="15.75" x14ac:dyDescent="0.25">
      <c r="A10" s="6" t="s">
        <v>32</v>
      </c>
      <c r="B10" s="2" t="s">
        <v>17</v>
      </c>
      <c r="H10" s="3"/>
      <c r="N10" s="2"/>
      <c r="O10" s="9"/>
    </row>
    <row r="11" spans="1:15" ht="15.75" x14ac:dyDescent="0.25">
      <c r="A11" s="6" t="s">
        <v>33</v>
      </c>
      <c r="B11" s="2" t="s">
        <v>19</v>
      </c>
      <c r="H11" s="3"/>
    </row>
    <row r="12" spans="1:15" ht="15.75" x14ac:dyDescent="0.25">
      <c r="B12" s="2" t="s">
        <v>18</v>
      </c>
      <c r="H12" s="3"/>
      <c r="I12" s="19"/>
      <c r="L12" s="11"/>
    </row>
    <row r="13" spans="1:15" ht="15.75" x14ac:dyDescent="0.25">
      <c r="A13" s="6" t="s">
        <v>10</v>
      </c>
      <c r="B13" s="19" t="s">
        <v>31</v>
      </c>
      <c r="C13" s="14"/>
      <c r="D13" s="14"/>
      <c r="E13" s="14"/>
      <c r="F13" s="14"/>
      <c r="H13" s="9"/>
      <c r="J13" s="9"/>
    </row>
    <row r="14" spans="1:15" x14ac:dyDescent="0.2">
      <c r="A14" s="6"/>
      <c r="B14" s="10" t="s">
        <v>37</v>
      </c>
      <c r="J14" s="9" t="s">
        <v>27</v>
      </c>
    </row>
    <row r="15" spans="1:15" x14ac:dyDescent="0.2">
      <c r="A15" s="6"/>
      <c r="B15" s="2"/>
    </row>
    <row r="16" spans="1:15" ht="15.75" x14ac:dyDescent="0.25">
      <c r="B16" s="2"/>
      <c r="C16" s="18" t="s">
        <v>0</v>
      </c>
      <c r="J16" s="8" t="s">
        <v>4</v>
      </c>
    </row>
    <row r="17" spans="1:14" x14ac:dyDescent="0.2">
      <c r="B17" s="2" t="s">
        <v>5</v>
      </c>
      <c r="C17" s="2"/>
      <c r="G17" s="7" t="s">
        <v>6</v>
      </c>
      <c r="H17" s="2"/>
      <c r="M17" s="5"/>
    </row>
    <row r="18" spans="1:14" x14ac:dyDescent="0.2">
      <c r="B18" s="2" t="s">
        <v>21</v>
      </c>
      <c r="C18" s="7" t="s">
        <v>22</v>
      </c>
      <c r="G18" s="7" t="s">
        <v>24</v>
      </c>
      <c r="H18" s="7" t="s">
        <v>22</v>
      </c>
      <c r="M18" s="5"/>
      <c r="N18" s="24" t="s">
        <v>9</v>
      </c>
    </row>
    <row r="19" spans="1:14" x14ac:dyDescent="0.2">
      <c r="A19" t="s">
        <v>1</v>
      </c>
      <c r="B19" s="2" t="s">
        <v>20</v>
      </c>
      <c r="C19" s="7" t="s">
        <v>20</v>
      </c>
      <c r="D19" s="7" t="s">
        <v>23</v>
      </c>
      <c r="E19" s="2" t="s">
        <v>3</v>
      </c>
      <c r="G19" s="2" t="s">
        <v>20</v>
      </c>
      <c r="H19" s="7" t="s">
        <v>20</v>
      </c>
      <c r="I19" s="7" t="s">
        <v>2</v>
      </c>
      <c r="J19" s="2" t="s">
        <v>3</v>
      </c>
      <c r="L19" t="s">
        <v>7</v>
      </c>
      <c r="N19" s="24" t="s">
        <v>7</v>
      </c>
    </row>
    <row r="21" spans="1:14" x14ac:dyDescent="0.2">
      <c r="A21" s="1">
        <v>39083</v>
      </c>
      <c r="B21" s="2">
        <f>$E$7</f>
        <v>2195</v>
      </c>
      <c r="C21">
        <f>$E$7-$K$5</f>
        <v>1795</v>
      </c>
      <c r="D21">
        <f>ROUNDUP((B21*0),0)</f>
        <v>0</v>
      </c>
      <c r="E21">
        <f>C21+D21</f>
        <v>1795</v>
      </c>
      <c r="G21">
        <f>$E$5</f>
        <v>1000</v>
      </c>
      <c r="H21">
        <f>$E$5-$K$5</f>
        <v>600</v>
      </c>
      <c r="I21">
        <f>ROUNDUP((G21*0.688),0)</f>
        <v>688</v>
      </c>
      <c r="J21">
        <f>H21+I21</f>
        <v>1288</v>
      </c>
      <c r="L21">
        <f>E21-J21</f>
        <v>507</v>
      </c>
    </row>
    <row r="22" spans="1:14" x14ac:dyDescent="0.2">
      <c r="A22" s="1">
        <v>39114</v>
      </c>
      <c r="B22" s="2">
        <f t="shared" ref="B22:B85" si="0">$E$7</f>
        <v>2195</v>
      </c>
      <c r="C22">
        <f t="shared" ref="C22:C85" si="1">$E$7-$K$5</f>
        <v>1795</v>
      </c>
      <c r="D22">
        <f>ROUNDUP((B22*0),0)</f>
        <v>0</v>
      </c>
      <c r="E22">
        <f t="shared" ref="E22:E68" si="2">C22+D22</f>
        <v>1795</v>
      </c>
      <c r="G22">
        <f t="shared" ref="G22:G85" si="3">$E$5</f>
        <v>1000</v>
      </c>
      <c r="H22">
        <f t="shared" ref="H22:H85" si="4">$E$5-$K$5</f>
        <v>600</v>
      </c>
      <c r="I22">
        <f>ROUNDUP((G22*0.688),0)</f>
        <v>688</v>
      </c>
      <c r="J22">
        <f t="shared" ref="J22:J46" si="5">H22+I22</f>
        <v>1288</v>
      </c>
      <c r="L22">
        <f t="shared" ref="L22:L68" si="6">E22-J22</f>
        <v>507</v>
      </c>
      <c r="N22" s="9">
        <f>SUM(L21:L22)</f>
        <v>1014</v>
      </c>
    </row>
    <row r="23" spans="1:14" x14ac:dyDescent="0.2">
      <c r="A23" s="1">
        <v>39142</v>
      </c>
      <c r="B23" s="2">
        <f t="shared" si="0"/>
        <v>2195</v>
      </c>
      <c r="C23">
        <f t="shared" si="1"/>
        <v>1795</v>
      </c>
      <c r="D23">
        <f>ROUNDUP((B23*0),0)</f>
        <v>0</v>
      </c>
      <c r="E23">
        <f t="shared" si="2"/>
        <v>1795</v>
      </c>
      <c r="G23">
        <f t="shared" si="3"/>
        <v>1000</v>
      </c>
      <c r="H23">
        <f t="shared" si="4"/>
        <v>600</v>
      </c>
      <c r="I23">
        <f>ROUNDUP((G23*0.688),0)</f>
        <v>688</v>
      </c>
      <c r="J23">
        <f t="shared" si="5"/>
        <v>1288</v>
      </c>
      <c r="L23">
        <f t="shared" si="6"/>
        <v>507</v>
      </c>
    </row>
    <row r="24" spans="1:14" x14ac:dyDescent="0.2">
      <c r="A24" s="1">
        <v>39173</v>
      </c>
      <c r="B24" s="2">
        <f t="shared" si="0"/>
        <v>2195</v>
      </c>
      <c r="C24">
        <f t="shared" si="1"/>
        <v>1795</v>
      </c>
      <c r="D24">
        <f>ROUNDUP((B24*0.008),0)</f>
        <v>18</v>
      </c>
      <c r="E24">
        <f t="shared" si="2"/>
        <v>1813</v>
      </c>
      <c r="G24">
        <f t="shared" si="3"/>
        <v>1000</v>
      </c>
      <c r="H24">
        <f t="shared" si="4"/>
        <v>600</v>
      </c>
      <c r="I24">
        <f>ROUNDUP((G24*0.702),0)</f>
        <v>702</v>
      </c>
      <c r="J24">
        <f t="shared" si="5"/>
        <v>1302</v>
      </c>
      <c r="L24">
        <f t="shared" si="6"/>
        <v>511</v>
      </c>
    </row>
    <row r="25" spans="1:14" x14ac:dyDescent="0.2">
      <c r="A25" s="1">
        <v>39203</v>
      </c>
      <c r="B25" s="2">
        <f t="shared" si="0"/>
        <v>2195</v>
      </c>
      <c r="C25">
        <f t="shared" si="1"/>
        <v>1795</v>
      </c>
      <c r="D25">
        <f>ROUNDUP((B25*0.008),0)</f>
        <v>18</v>
      </c>
      <c r="E25">
        <f t="shared" si="2"/>
        <v>1813</v>
      </c>
      <c r="G25">
        <f t="shared" si="3"/>
        <v>1000</v>
      </c>
      <c r="H25">
        <f t="shared" si="4"/>
        <v>600</v>
      </c>
      <c r="I25">
        <f>ROUNDUP((G25*0.702),0)</f>
        <v>702</v>
      </c>
      <c r="J25">
        <f t="shared" si="5"/>
        <v>1302</v>
      </c>
      <c r="L25">
        <f t="shared" si="6"/>
        <v>511</v>
      </c>
    </row>
    <row r="26" spans="1:14" x14ac:dyDescent="0.2">
      <c r="A26" s="1">
        <v>39234</v>
      </c>
      <c r="B26" s="2">
        <f t="shared" si="0"/>
        <v>2195</v>
      </c>
      <c r="C26">
        <f t="shared" si="1"/>
        <v>1795</v>
      </c>
      <c r="D26">
        <f>ROUNDUP((B26*0.008),0)</f>
        <v>18</v>
      </c>
      <c r="E26">
        <f t="shared" si="2"/>
        <v>1813</v>
      </c>
      <c r="G26">
        <f t="shared" si="3"/>
        <v>1000</v>
      </c>
      <c r="H26">
        <f t="shared" si="4"/>
        <v>600</v>
      </c>
      <c r="I26">
        <f>ROUNDUP((G26*0.702),0)</f>
        <v>702</v>
      </c>
      <c r="J26">
        <f t="shared" si="5"/>
        <v>1302</v>
      </c>
      <c r="L26">
        <f t="shared" si="6"/>
        <v>511</v>
      </c>
    </row>
    <row r="27" spans="1:14" x14ac:dyDescent="0.2">
      <c r="A27" s="1">
        <v>39264</v>
      </c>
      <c r="B27" s="2">
        <f t="shared" si="0"/>
        <v>2195</v>
      </c>
      <c r="C27">
        <f t="shared" si="1"/>
        <v>1795</v>
      </c>
      <c r="D27">
        <f>ROUNDUP((B27*0.013),0)</f>
        <v>29</v>
      </c>
      <c r="E27">
        <f t="shared" si="2"/>
        <v>1824</v>
      </c>
      <c r="G27">
        <f t="shared" si="3"/>
        <v>1000</v>
      </c>
      <c r="H27">
        <f t="shared" si="4"/>
        <v>600</v>
      </c>
      <c r="I27">
        <f>ROUNDUP((G27*0.711),0)</f>
        <v>711</v>
      </c>
      <c r="J27">
        <f t="shared" si="5"/>
        <v>1311</v>
      </c>
      <c r="L27">
        <f t="shared" si="6"/>
        <v>513</v>
      </c>
    </row>
    <row r="28" spans="1:14" x14ac:dyDescent="0.2">
      <c r="A28" s="1">
        <v>39295</v>
      </c>
      <c r="B28" s="2">
        <f t="shared" si="0"/>
        <v>2195</v>
      </c>
      <c r="C28">
        <f t="shared" si="1"/>
        <v>1795</v>
      </c>
      <c r="D28">
        <f>ROUNDUP((B28*0.013),0)</f>
        <v>29</v>
      </c>
      <c r="E28">
        <f t="shared" si="2"/>
        <v>1824</v>
      </c>
      <c r="G28">
        <f t="shared" si="3"/>
        <v>1000</v>
      </c>
      <c r="H28">
        <f t="shared" si="4"/>
        <v>600</v>
      </c>
      <c r="I28">
        <f>ROUNDUP((G28*0.711),0)</f>
        <v>711</v>
      </c>
      <c r="J28">
        <f t="shared" si="5"/>
        <v>1311</v>
      </c>
      <c r="L28">
        <f t="shared" si="6"/>
        <v>513</v>
      </c>
    </row>
    <row r="29" spans="1:14" x14ac:dyDescent="0.2">
      <c r="A29" s="1">
        <v>39326</v>
      </c>
      <c r="B29" s="2">
        <f t="shared" si="0"/>
        <v>2195</v>
      </c>
      <c r="C29">
        <f t="shared" si="1"/>
        <v>1795</v>
      </c>
      <c r="D29">
        <f>ROUNDUP((B29*0.013),0)</f>
        <v>29</v>
      </c>
      <c r="E29">
        <f t="shared" si="2"/>
        <v>1824</v>
      </c>
      <c r="G29">
        <f t="shared" si="3"/>
        <v>1000</v>
      </c>
      <c r="H29">
        <f t="shared" si="4"/>
        <v>600</v>
      </c>
      <c r="I29">
        <f>ROUNDUP((G29*0.711),0)</f>
        <v>711</v>
      </c>
      <c r="J29">
        <f t="shared" si="5"/>
        <v>1311</v>
      </c>
      <c r="L29">
        <f t="shared" si="6"/>
        <v>513</v>
      </c>
    </row>
    <row r="30" spans="1:14" x14ac:dyDescent="0.2">
      <c r="A30" s="1">
        <v>39356</v>
      </c>
      <c r="B30" s="2">
        <f t="shared" si="0"/>
        <v>2195</v>
      </c>
      <c r="C30">
        <f t="shared" si="1"/>
        <v>1795</v>
      </c>
      <c r="D30">
        <f>ROUNDUP((B30*0.042),0)</f>
        <v>93</v>
      </c>
      <c r="E30">
        <f t="shared" si="2"/>
        <v>1888</v>
      </c>
      <c r="G30">
        <f t="shared" si="3"/>
        <v>1000</v>
      </c>
      <c r="H30">
        <f t="shared" si="4"/>
        <v>600</v>
      </c>
      <c r="I30">
        <f>ROUNDUP((G30*0.76),0)</f>
        <v>760</v>
      </c>
      <c r="J30">
        <f t="shared" si="5"/>
        <v>1360</v>
      </c>
      <c r="L30">
        <f t="shared" si="6"/>
        <v>528</v>
      </c>
    </row>
    <row r="31" spans="1:14" x14ac:dyDescent="0.2">
      <c r="A31" s="1">
        <v>39387</v>
      </c>
      <c r="B31" s="2">
        <f t="shared" si="0"/>
        <v>2195</v>
      </c>
      <c r="C31">
        <f t="shared" si="1"/>
        <v>1795</v>
      </c>
      <c r="D31">
        <f>ROUNDUP((B31*0.042),0)</f>
        <v>93</v>
      </c>
      <c r="E31">
        <f t="shared" si="2"/>
        <v>1888</v>
      </c>
      <c r="G31">
        <f t="shared" si="3"/>
        <v>1000</v>
      </c>
      <c r="H31">
        <f t="shared" si="4"/>
        <v>600</v>
      </c>
      <c r="I31">
        <f>ROUNDUP((G31*0.76),0)</f>
        <v>760</v>
      </c>
      <c r="J31">
        <f t="shared" si="5"/>
        <v>1360</v>
      </c>
      <c r="L31">
        <f t="shared" si="6"/>
        <v>528</v>
      </c>
    </row>
    <row r="32" spans="1:14" x14ac:dyDescent="0.2">
      <c r="A32" s="1">
        <v>39417</v>
      </c>
      <c r="B32" s="2">
        <f t="shared" si="0"/>
        <v>2195</v>
      </c>
      <c r="C32">
        <f t="shared" si="1"/>
        <v>1795</v>
      </c>
      <c r="D32">
        <f>ROUNDUP((B32*0.042),0)</f>
        <v>93</v>
      </c>
      <c r="E32">
        <f t="shared" si="2"/>
        <v>1888</v>
      </c>
      <c r="G32">
        <f t="shared" si="3"/>
        <v>1000</v>
      </c>
      <c r="H32">
        <f t="shared" si="4"/>
        <v>600</v>
      </c>
      <c r="I32">
        <f>ROUNDUP((G32*0.76),0)</f>
        <v>760</v>
      </c>
      <c r="J32">
        <f t="shared" si="5"/>
        <v>1360</v>
      </c>
      <c r="L32">
        <f t="shared" si="6"/>
        <v>528</v>
      </c>
    </row>
    <row r="33" spans="1:14" x14ac:dyDescent="0.2">
      <c r="A33" s="1">
        <v>39448</v>
      </c>
      <c r="B33" s="2">
        <f t="shared" si="0"/>
        <v>2195</v>
      </c>
      <c r="C33">
        <f t="shared" si="1"/>
        <v>1795</v>
      </c>
      <c r="D33">
        <f>ROUNDUP((B33*0.058),0)</f>
        <v>128</v>
      </c>
      <c r="E33">
        <f t="shared" si="2"/>
        <v>1923</v>
      </c>
      <c r="G33">
        <f t="shared" si="3"/>
        <v>1000</v>
      </c>
      <c r="H33">
        <f t="shared" si="4"/>
        <v>600</v>
      </c>
      <c r="I33">
        <f>ROUNDUP((G33*0.786),0)</f>
        <v>786</v>
      </c>
      <c r="J33">
        <f t="shared" si="5"/>
        <v>1386</v>
      </c>
      <c r="L33">
        <f t="shared" si="6"/>
        <v>537</v>
      </c>
    </row>
    <row r="34" spans="1:14" x14ac:dyDescent="0.2">
      <c r="A34" s="1">
        <v>39479</v>
      </c>
      <c r="B34" s="2">
        <f t="shared" si="0"/>
        <v>2195</v>
      </c>
      <c r="C34">
        <f t="shared" si="1"/>
        <v>1795</v>
      </c>
      <c r="D34">
        <f>ROUNDUP((B34*0.058),0)</f>
        <v>128</v>
      </c>
      <c r="E34">
        <f t="shared" si="2"/>
        <v>1923</v>
      </c>
      <c r="G34">
        <f t="shared" si="3"/>
        <v>1000</v>
      </c>
      <c r="H34">
        <f t="shared" si="4"/>
        <v>600</v>
      </c>
      <c r="I34">
        <f>ROUNDUP((G34*0.786),0)</f>
        <v>786</v>
      </c>
      <c r="J34">
        <f t="shared" si="5"/>
        <v>1386</v>
      </c>
      <c r="L34">
        <f t="shared" si="6"/>
        <v>537</v>
      </c>
      <c r="N34" s="9">
        <f>SUM(L23:L34)</f>
        <v>6237</v>
      </c>
    </row>
    <row r="35" spans="1:14" x14ac:dyDescent="0.2">
      <c r="A35" s="1">
        <v>39508</v>
      </c>
      <c r="B35" s="2">
        <f t="shared" si="0"/>
        <v>2195</v>
      </c>
      <c r="C35">
        <f t="shared" si="1"/>
        <v>1795</v>
      </c>
      <c r="D35">
        <f>ROUNDUP((B35*0.058),0)</f>
        <v>128</v>
      </c>
      <c r="E35">
        <f t="shared" si="2"/>
        <v>1923</v>
      </c>
      <c r="G35">
        <f t="shared" si="3"/>
        <v>1000</v>
      </c>
      <c r="H35">
        <f t="shared" si="4"/>
        <v>600</v>
      </c>
      <c r="I35">
        <f>ROUNDUP((G35*0.786),0)</f>
        <v>786</v>
      </c>
      <c r="J35">
        <f t="shared" si="5"/>
        <v>1386</v>
      </c>
      <c r="L35">
        <f t="shared" si="6"/>
        <v>537</v>
      </c>
    </row>
    <row r="36" spans="1:14" x14ac:dyDescent="0.2">
      <c r="A36" s="1">
        <v>39539</v>
      </c>
      <c r="B36" s="2">
        <f t="shared" si="0"/>
        <v>2195</v>
      </c>
      <c r="C36">
        <f t="shared" si="1"/>
        <v>1795</v>
      </c>
      <c r="D36">
        <f>ROUNDUP((B36*0.063),0)</f>
        <v>139</v>
      </c>
      <c r="E36">
        <f t="shared" si="2"/>
        <v>1934</v>
      </c>
      <c r="G36">
        <f t="shared" si="3"/>
        <v>1000</v>
      </c>
      <c r="H36">
        <f t="shared" si="4"/>
        <v>600</v>
      </c>
      <c r="I36">
        <f>ROUNDUP((G36*0.794),0)</f>
        <v>794</v>
      </c>
      <c r="J36">
        <f t="shared" si="5"/>
        <v>1394</v>
      </c>
      <c r="L36">
        <f t="shared" si="6"/>
        <v>540</v>
      </c>
    </row>
    <row r="37" spans="1:14" x14ac:dyDescent="0.2">
      <c r="A37" s="1">
        <v>39569</v>
      </c>
      <c r="B37" s="2">
        <f t="shared" si="0"/>
        <v>2195</v>
      </c>
      <c r="C37">
        <f t="shared" si="1"/>
        <v>1795</v>
      </c>
      <c r="D37">
        <f>ROUNDUP((B37*0.063),0)</f>
        <v>139</v>
      </c>
      <c r="E37">
        <f t="shared" si="2"/>
        <v>1934</v>
      </c>
      <c r="G37">
        <f t="shared" si="3"/>
        <v>1000</v>
      </c>
      <c r="H37">
        <f t="shared" si="4"/>
        <v>600</v>
      </c>
      <c r="I37">
        <f>ROUNDUP((G37*0.794),0)</f>
        <v>794</v>
      </c>
      <c r="J37">
        <f t="shared" si="5"/>
        <v>1394</v>
      </c>
      <c r="L37">
        <f t="shared" si="6"/>
        <v>540</v>
      </c>
    </row>
    <row r="38" spans="1:14" x14ac:dyDescent="0.2">
      <c r="A38" s="1">
        <v>39600</v>
      </c>
      <c r="B38" s="2">
        <f t="shared" si="0"/>
        <v>2195</v>
      </c>
      <c r="C38">
        <f t="shared" si="1"/>
        <v>1795</v>
      </c>
      <c r="D38">
        <f>ROUNDUP((B38*0.063),0)</f>
        <v>139</v>
      </c>
      <c r="E38">
        <f t="shared" si="2"/>
        <v>1934</v>
      </c>
      <c r="G38">
        <f t="shared" si="3"/>
        <v>1000</v>
      </c>
      <c r="H38">
        <f t="shared" si="4"/>
        <v>600</v>
      </c>
      <c r="I38">
        <f>ROUNDUP((G38*0.794),0)</f>
        <v>794</v>
      </c>
      <c r="J38">
        <f t="shared" si="5"/>
        <v>1394</v>
      </c>
      <c r="L38">
        <f t="shared" si="6"/>
        <v>540</v>
      </c>
    </row>
    <row r="39" spans="1:14" x14ac:dyDescent="0.2">
      <c r="A39" s="1">
        <v>39630</v>
      </c>
      <c r="B39" s="2">
        <f t="shared" si="0"/>
        <v>2195</v>
      </c>
      <c r="C39">
        <f t="shared" si="1"/>
        <v>1795</v>
      </c>
      <c r="D39">
        <f>ROUNDUP((B39*0.092),0)</f>
        <v>202</v>
      </c>
      <c r="E39">
        <f t="shared" si="2"/>
        <v>1997</v>
      </c>
      <c r="G39">
        <f t="shared" si="3"/>
        <v>1000</v>
      </c>
      <c r="H39">
        <f t="shared" si="4"/>
        <v>600</v>
      </c>
      <c r="I39">
        <f>ROUNDUP((G39*0.844),0)</f>
        <v>844</v>
      </c>
      <c r="J39">
        <f t="shared" si="5"/>
        <v>1444</v>
      </c>
      <c r="L39">
        <f t="shared" si="6"/>
        <v>553</v>
      </c>
    </row>
    <row r="40" spans="1:14" x14ac:dyDescent="0.2">
      <c r="A40" s="1">
        <v>39661</v>
      </c>
      <c r="B40" s="2">
        <f t="shared" si="0"/>
        <v>2195</v>
      </c>
      <c r="C40">
        <f t="shared" si="1"/>
        <v>1795</v>
      </c>
      <c r="D40">
        <f>ROUNDUP((B40*0.092),0)</f>
        <v>202</v>
      </c>
      <c r="E40">
        <f t="shared" si="2"/>
        <v>1997</v>
      </c>
      <c r="G40">
        <f t="shared" si="3"/>
        <v>1000</v>
      </c>
      <c r="H40">
        <f t="shared" si="4"/>
        <v>600</v>
      </c>
      <c r="I40">
        <f>ROUNDUP((G40*0.844),0)</f>
        <v>844</v>
      </c>
      <c r="J40">
        <f t="shared" si="5"/>
        <v>1444</v>
      </c>
      <c r="L40">
        <f t="shared" si="6"/>
        <v>553</v>
      </c>
    </row>
    <row r="41" spans="1:14" x14ac:dyDescent="0.2">
      <c r="A41" s="1">
        <v>39692</v>
      </c>
      <c r="B41" s="2">
        <f t="shared" si="0"/>
        <v>2195</v>
      </c>
      <c r="C41">
        <f t="shared" si="1"/>
        <v>1795</v>
      </c>
      <c r="D41">
        <f>ROUNDUP((B41*0.092),0)</f>
        <v>202</v>
      </c>
      <c r="E41">
        <f t="shared" si="2"/>
        <v>1997</v>
      </c>
      <c r="G41">
        <f t="shared" si="3"/>
        <v>1000</v>
      </c>
      <c r="H41">
        <f t="shared" si="4"/>
        <v>600</v>
      </c>
      <c r="I41">
        <f>ROUNDUP((G41*0.844),0)</f>
        <v>844</v>
      </c>
      <c r="J41">
        <f t="shared" si="5"/>
        <v>1444</v>
      </c>
      <c r="L41">
        <f t="shared" si="6"/>
        <v>553</v>
      </c>
    </row>
    <row r="42" spans="1:14" x14ac:dyDescent="0.2">
      <c r="A42" s="22">
        <v>39729</v>
      </c>
      <c r="B42" s="2">
        <f t="shared" si="0"/>
        <v>2195</v>
      </c>
      <c r="C42">
        <f t="shared" si="1"/>
        <v>1795</v>
      </c>
      <c r="D42">
        <f>ROUNDUP((B42*0.129),0)</f>
        <v>284</v>
      </c>
      <c r="E42">
        <f t="shared" si="2"/>
        <v>2079</v>
      </c>
      <c r="G42">
        <f t="shared" si="3"/>
        <v>1000</v>
      </c>
      <c r="H42">
        <f t="shared" si="4"/>
        <v>600</v>
      </c>
      <c r="I42">
        <f>ROUNDUP((G42*0.906),0)</f>
        <v>906</v>
      </c>
      <c r="J42">
        <f t="shared" si="5"/>
        <v>1506</v>
      </c>
      <c r="L42">
        <f t="shared" si="6"/>
        <v>573</v>
      </c>
    </row>
    <row r="43" spans="1:14" x14ac:dyDescent="0.2">
      <c r="A43" s="22">
        <v>39760</v>
      </c>
      <c r="B43" s="2">
        <f t="shared" si="0"/>
        <v>2195</v>
      </c>
      <c r="C43">
        <f t="shared" si="1"/>
        <v>1795</v>
      </c>
      <c r="D43">
        <f>ROUNDUP((B43*0.129),0)</f>
        <v>284</v>
      </c>
      <c r="E43">
        <f t="shared" si="2"/>
        <v>2079</v>
      </c>
      <c r="G43">
        <f t="shared" si="3"/>
        <v>1000</v>
      </c>
      <c r="H43">
        <f t="shared" si="4"/>
        <v>600</v>
      </c>
      <c r="I43">
        <f>ROUNDUP((G43*0.906),0)</f>
        <v>906</v>
      </c>
      <c r="J43">
        <f t="shared" si="5"/>
        <v>1506</v>
      </c>
      <c r="L43">
        <f t="shared" si="6"/>
        <v>573</v>
      </c>
    </row>
    <row r="44" spans="1:14" x14ac:dyDescent="0.2">
      <c r="A44" s="22">
        <v>39790</v>
      </c>
      <c r="B44" s="2">
        <f t="shared" si="0"/>
        <v>2195</v>
      </c>
      <c r="C44">
        <f t="shared" si="1"/>
        <v>1795</v>
      </c>
      <c r="D44">
        <f>ROUNDUP((B44*0.129),0)</f>
        <v>284</v>
      </c>
      <c r="E44">
        <f t="shared" si="2"/>
        <v>2079</v>
      </c>
      <c r="G44">
        <f t="shared" si="3"/>
        <v>1000</v>
      </c>
      <c r="H44">
        <f t="shared" si="4"/>
        <v>600</v>
      </c>
      <c r="I44">
        <f>ROUNDUP((G44*0.906),0)</f>
        <v>906</v>
      </c>
      <c r="J44">
        <f t="shared" si="5"/>
        <v>1506</v>
      </c>
      <c r="L44">
        <f t="shared" si="6"/>
        <v>573</v>
      </c>
    </row>
    <row r="45" spans="1:14" x14ac:dyDescent="0.2">
      <c r="A45" s="1">
        <v>39814</v>
      </c>
      <c r="B45" s="2">
        <f t="shared" si="0"/>
        <v>2195</v>
      </c>
      <c r="C45">
        <f t="shared" si="1"/>
        <v>1795</v>
      </c>
      <c r="D45">
        <f>ROUNDUP((B45*0.166),0)</f>
        <v>365</v>
      </c>
      <c r="E45">
        <f t="shared" si="2"/>
        <v>2160</v>
      </c>
      <c r="G45">
        <f t="shared" si="3"/>
        <v>1000</v>
      </c>
      <c r="H45">
        <f t="shared" si="4"/>
        <v>600</v>
      </c>
      <c r="I45">
        <f>ROUNDUP((G45*0.968),0)</f>
        <v>968</v>
      </c>
      <c r="J45">
        <f t="shared" si="5"/>
        <v>1568</v>
      </c>
      <c r="L45">
        <f t="shared" si="6"/>
        <v>592</v>
      </c>
    </row>
    <row r="46" spans="1:14" x14ac:dyDescent="0.2">
      <c r="A46" s="1">
        <v>39845</v>
      </c>
      <c r="B46" s="2">
        <f t="shared" si="0"/>
        <v>2195</v>
      </c>
      <c r="C46">
        <f t="shared" si="1"/>
        <v>1795</v>
      </c>
      <c r="D46">
        <f>ROUNDUP((B46*0.166),0)</f>
        <v>365</v>
      </c>
      <c r="E46">
        <f t="shared" si="2"/>
        <v>2160</v>
      </c>
      <c r="G46">
        <f t="shared" si="3"/>
        <v>1000</v>
      </c>
      <c r="H46">
        <f t="shared" si="4"/>
        <v>600</v>
      </c>
      <c r="I46">
        <f>ROUNDUP((G46*0.968),0)</f>
        <v>968</v>
      </c>
      <c r="J46">
        <f t="shared" si="5"/>
        <v>1568</v>
      </c>
      <c r="L46">
        <f t="shared" si="6"/>
        <v>592</v>
      </c>
      <c r="N46" s="9">
        <f>SUM(L35:L46)</f>
        <v>6719</v>
      </c>
    </row>
    <row r="47" spans="1:14" x14ac:dyDescent="0.2">
      <c r="A47" s="1">
        <v>39881</v>
      </c>
      <c r="B47" s="2">
        <f t="shared" si="0"/>
        <v>2195</v>
      </c>
      <c r="C47">
        <f t="shared" si="1"/>
        <v>1795</v>
      </c>
      <c r="D47">
        <f>ROUNDUP((B47*0.166),0)</f>
        <v>365</v>
      </c>
      <c r="E47">
        <f t="shared" si="2"/>
        <v>2160</v>
      </c>
      <c r="G47">
        <f t="shared" si="3"/>
        <v>1000</v>
      </c>
      <c r="H47">
        <f t="shared" si="4"/>
        <v>600</v>
      </c>
      <c r="I47">
        <f>ROUNDUP((G47*0.968),0)</f>
        <v>968</v>
      </c>
      <c r="J47">
        <f>H47+I47</f>
        <v>1568</v>
      </c>
      <c r="L47">
        <f t="shared" si="6"/>
        <v>592</v>
      </c>
    </row>
    <row r="48" spans="1:14" x14ac:dyDescent="0.2">
      <c r="A48" s="1">
        <v>39904</v>
      </c>
      <c r="B48" s="2">
        <f t="shared" si="0"/>
        <v>2195</v>
      </c>
      <c r="C48">
        <f t="shared" si="1"/>
        <v>1795</v>
      </c>
      <c r="D48">
        <f>ROUNDUP((B48*0.169),0)</f>
        <v>371</v>
      </c>
      <c r="E48">
        <f t="shared" si="2"/>
        <v>2166</v>
      </c>
      <c r="G48">
        <f t="shared" si="3"/>
        <v>1000</v>
      </c>
      <c r="H48">
        <f t="shared" si="4"/>
        <v>600</v>
      </c>
      <c r="I48">
        <f>ROUNDUP((G48*0.973),0)</f>
        <v>973</v>
      </c>
      <c r="J48">
        <f t="shared" ref="J48:J68" si="7">H48+I48</f>
        <v>1573</v>
      </c>
      <c r="L48">
        <f t="shared" si="6"/>
        <v>593</v>
      </c>
    </row>
    <row r="49" spans="1:14" x14ac:dyDescent="0.2">
      <c r="A49" s="1">
        <v>39934</v>
      </c>
      <c r="B49" s="2">
        <f t="shared" si="0"/>
        <v>2195</v>
      </c>
      <c r="C49">
        <f t="shared" si="1"/>
        <v>1795</v>
      </c>
      <c r="D49">
        <f>ROUNDUP((B49*0.169),0)</f>
        <v>371</v>
      </c>
      <c r="E49">
        <f t="shared" si="2"/>
        <v>2166</v>
      </c>
      <c r="G49">
        <f t="shared" si="3"/>
        <v>1000</v>
      </c>
      <c r="H49">
        <f t="shared" si="4"/>
        <v>600</v>
      </c>
      <c r="I49">
        <f>ROUNDUP((G49*0.973),0)</f>
        <v>973</v>
      </c>
      <c r="J49">
        <f t="shared" si="7"/>
        <v>1573</v>
      </c>
      <c r="L49">
        <f t="shared" si="6"/>
        <v>593</v>
      </c>
    </row>
    <row r="50" spans="1:14" x14ac:dyDescent="0.2">
      <c r="A50" s="1">
        <v>39965</v>
      </c>
      <c r="B50" s="2">
        <f t="shared" si="0"/>
        <v>2195</v>
      </c>
      <c r="C50">
        <f t="shared" si="1"/>
        <v>1795</v>
      </c>
      <c r="D50">
        <f>ROUNDUP((B50*0.169),0)</f>
        <v>371</v>
      </c>
      <c r="E50">
        <f t="shared" si="2"/>
        <v>2166</v>
      </c>
      <c r="G50">
        <f t="shared" si="3"/>
        <v>1000</v>
      </c>
      <c r="H50">
        <f t="shared" si="4"/>
        <v>600</v>
      </c>
      <c r="I50">
        <f>ROUNDUP((G50*0.973),0)</f>
        <v>973</v>
      </c>
      <c r="J50">
        <f t="shared" si="7"/>
        <v>1573</v>
      </c>
      <c r="L50">
        <f t="shared" si="6"/>
        <v>593</v>
      </c>
    </row>
    <row r="51" spans="1:14" x14ac:dyDescent="0.2">
      <c r="A51" s="1">
        <v>39995</v>
      </c>
      <c r="B51" s="2">
        <f t="shared" si="0"/>
        <v>2195</v>
      </c>
      <c r="C51">
        <f t="shared" si="1"/>
        <v>1795</v>
      </c>
      <c r="D51">
        <f>ROUNDUP((B51*0.185),0)</f>
        <v>407</v>
      </c>
      <c r="E51">
        <f t="shared" si="2"/>
        <v>2202</v>
      </c>
      <c r="G51">
        <f t="shared" si="3"/>
        <v>1000</v>
      </c>
      <c r="H51">
        <f t="shared" si="4"/>
        <v>600</v>
      </c>
      <c r="I51">
        <f>ROUNDUP((G51*1),0)</f>
        <v>1000</v>
      </c>
      <c r="J51">
        <f t="shared" si="7"/>
        <v>1600</v>
      </c>
      <c r="L51">
        <f t="shared" si="6"/>
        <v>602</v>
      </c>
    </row>
    <row r="52" spans="1:14" x14ac:dyDescent="0.2">
      <c r="A52" s="1">
        <v>40026</v>
      </c>
      <c r="B52" s="2">
        <f t="shared" si="0"/>
        <v>2195</v>
      </c>
      <c r="C52">
        <f t="shared" si="1"/>
        <v>1795</v>
      </c>
      <c r="D52">
        <f>ROUNDUP((B52*0.185),0)</f>
        <v>407</v>
      </c>
      <c r="E52">
        <f t="shared" si="2"/>
        <v>2202</v>
      </c>
      <c r="G52">
        <f t="shared" si="3"/>
        <v>1000</v>
      </c>
      <c r="H52">
        <f t="shared" si="4"/>
        <v>600</v>
      </c>
      <c r="I52">
        <f>ROUNDUP((G52*1),0)</f>
        <v>1000</v>
      </c>
      <c r="J52">
        <f t="shared" si="7"/>
        <v>1600</v>
      </c>
      <c r="L52">
        <f t="shared" si="6"/>
        <v>602</v>
      </c>
    </row>
    <row r="53" spans="1:14" x14ac:dyDescent="0.2">
      <c r="A53" s="1">
        <v>40057</v>
      </c>
      <c r="B53" s="2">
        <f t="shared" si="0"/>
        <v>2195</v>
      </c>
      <c r="C53">
        <f t="shared" si="1"/>
        <v>1795</v>
      </c>
      <c r="D53">
        <f>ROUNDUP((B53*0.185),0)</f>
        <v>407</v>
      </c>
      <c r="E53">
        <f t="shared" si="2"/>
        <v>2202</v>
      </c>
      <c r="G53">
        <f t="shared" si="3"/>
        <v>1000</v>
      </c>
      <c r="H53">
        <f t="shared" si="4"/>
        <v>600</v>
      </c>
      <c r="I53">
        <f>ROUNDUP((G53*1),0)</f>
        <v>1000</v>
      </c>
      <c r="J53">
        <f t="shared" si="7"/>
        <v>1600</v>
      </c>
      <c r="L53">
        <f t="shared" si="6"/>
        <v>602</v>
      </c>
    </row>
    <row r="54" spans="1:14" x14ac:dyDescent="0.2">
      <c r="A54" s="22">
        <v>40094</v>
      </c>
      <c r="B54" s="2">
        <f t="shared" si="0"/>
        <v>2195</v>
      </c>
      <c r="C54">
        <f t="shared" si="1"/>
        <v>1795</v>
      </c>
      <c r="D54">
        <f>ROUNDUP((B54*0.253),0)</f>
        <v>556</v>
      </c>
      <c r="E54">
        <f t="shared" si="2"/>
        <v>2351</v>
      </c>
      <c r="G54">
        <f t="shared" si="3"/>
        <v>1000</v>
      </c>
      <c r="H54">
        <f t="shared" si="4"/>
        <v>600</v>
      </c>
      <c r="I54">
        <f>ROUNDUP((G54*1.116),0)</f>
        <v>1116</v>
      </c>
      <c r="J54">
        <f t="shared" si="7"/>
        <v>1716</v>
      </c>
      <c r="L54">
        <f t="shared" si="6"/>
        <v>635</v>
      </c>
    </row>
    <row r="55" spans="1:14" x14ac:dyDescent="0.2">
      <c r="A55" s="22">
        <v>40125</v>
      </c>
      <c r="B55" s="2">
        <f t="shared" si="0"/>
        <v>2195</v>
      </c>
      <c r="C55">
        <f t="shared" si="1"/>
        <v>1795</v>
      </c>
      <c r="D55">
        <f>ROUNDUP((B55*0.253),0)</f>
        <v>556</v>
      </c>
      <c r="E55">
        <f t="shared" si="2"/>
        <v>2351</v>
      </c>
      <c r="G55">
        <f t="shared" si="3"/>
        <v>1000</v>
      </c>
      <c r="H55">
        <f t="shared" si="4"/>
        <v>600</v>
      </c>
      <c r="I55">
        <f>ROUNDUP((G55*1.116),0)</f>
        <v>1116</v>
      </c>
      <c r="J55">
        <f t="shared" si="7"/>
        <v>1716</v>
      </c>
      <c r="L55">
        <f t="shared" si="6"/>
        <v>635</v>
      </c>
    </row>
    <row r="56" spans="1:14" x14ac:dyDescent="0.2">
      <c r="A56" s="22">
        <v>40155</v>
      </c>
      <c r="B56" s="2">
        <f t="shared" si="0"/>
        <v>2195</v>
      </c>
      <c r="C56">
        <f t="shared" si="1"/>
        <v>1795</v>
      </c>
      <c r="D56">
        <f>ROUNDUP((B56*0.253),0)</f>
        <v>556</v>
      </c>
      <c r="E56">
        <f t="shared" si="2"/>
        <v>2351</v>
      </c>
      <c r="G56">
        <f t="shared" si="3"/>
        <v>1000</v>
      </c>
      <c r="H56">
        <f t="shared" si="4"/>
        <v>600</v>
      </c>
      <c r="I56">
        <f>ROUNDUP((G56*1.116),0)</f>
        <v>1116</v>
      </c>
      <c r="J56">
        <f t="shared" si="7"/>
        <v>1716</v>
      </c>
      <c r="L56">
        <f t="shared" si="6"/>
        <v>635</v>
      </c>
    </row>
    <row r="57" spans="1:14" x14ac:dyDescent="0.2">
      <c r="A57" s="1">
        <v>40179</v>
      </c>
      <c r="B57" s="2">
        <f t="shared" si="0"/>
        <v>2195</v>
      </c>
      <c r="C57">
        <f t="shared" si="1"/>
        <v>1795</v>
      </c>
      <c r="D57">
        <f>ROUNDUP((B57*0.309),0)</f>
        <v>679</v>
      </c>
      <c r="E57">
        <f t="shared" si="2"/>
        <v>2474</v>
      </c>
      <c r="G57">
        <f t="shared" si="3"/>
        <v>1000</v>
      </c>
      <c r="H57">
        <f t="shared" si="4"/>
        <v>600</v>
      </c>
      <c r="I57">
        <f>ROUNDUP((G57*1.21),0)</f>
        <v>1210</v>
      </c>
      <c r="J57">
        <f t="shared" si="7"/>
        <v>1810</v>
      </c>
      <c r="L57">
        <f t="shared" si="6"/>
        <v>664</v>
      </c>
    </row>
    <row r="58" spans="1:14" x14ac:dyDescent="0.2">
      <c r="A58" s="1">
        <v>40210</v>
      </c>
      <c r="B58" s="2">
        <f t="shared" si="0"/>
        <v>2195</v>
      </c>
      <c r="C58">
        <f t="shared" si="1"/>
        <v>1795</v>
      </c>
      <c r="D58">
        <f>ROUNDUP((B58*0.309),0)</f>
        <v>679</v>
      </c>
      <c r="E58">
        <f t="shared" si="2"/>
        <v>2474</v>
      </c>
      <c r="G58">
        <f t="shared" si="3"/>
        <v>1000</v>
      </c>
      <c r="H58">
        <f t="shared" si="4"/>
        <v>600</v>
      </c>
      <c r="I58">
        <f>ROUNDUP((G58*1.21),0)</f>
        <v>1210</v>
      </c>
      <c r="J58">
        <f t="shared" si="7"/>
        <v>1810</v>
      </c>
      <c r="L58">
        <f t="shared" si="6"/>
        <v>664</v>
      </c>
      <c r="N58" s="9">
        <f>SUM(L47:L58)</f>
        <v>7410</v>
      </c>
    </row>
    <row r="59" spans="1:14" x14ac:dyDescent="0.2">
      <c r="A59" s="1">
        <v>40246</v>
      </c>
      <c r="B59" s="2">
        <f t="shared" si="0"/>
        <v>2195</v>
      </c>
      <c r="C59">
        <f t="shared" si="1"/>
        <v>1795</v>
      </c>
      <c r="D59">
        <f>ROUNDUP((B59*0.309),0)</f>
        <v>679</v>
      </c>
      <c r="E59">
        <f t="shared" si="2"/>
        <v>2474</v>
      </c>
      <c r="G59">
        <f t="shared" si="3"/>
        <v>1000</v>
      </c>
      <c r="H59">
        <f t="shared" si="4"/>
        <v>600</v>
      </c>
      <c r="I59">
        <f>ROUNDUP((G59*1.21),0)</f>
        <v>1210</v>
      </c>
      <c r="J59">
        <f t="shared" si="7"/>
        <v>1810</v>
      </c>
      <c r="L59">
        <f t="shared" si="6"/>
        <v>664</v>
      </c>
    </row>
    <row r="60" spans="1:14" x14ac:dyDescent="0.2">
      <c r="A60" s="1">
        <v>40269</v>
      </c>
      <c r="B60" s="2">
        <f t="shared" si="0"/>
        <v>2195</v>
      </c>
      <c r="C60">
        <f t="shared" si="1"/>
        <v>1795</v>
      </c>
      <c r="D60">
        <f>ROUNDUP((B60*0.348),0)</f>
        <v>764</v>
      </c>
      <c r="E60">
        <f t="shared" si="2"/>
        <v>2559</v>
      </c>
      <c r="G60">
        <f t="shared" si="3"/>
        <v>1000</v>
      </c>
      <c r="H60">
        <f t="shared" si="4"/>
        <v>600</v>
      </c>
      <c r="I60">
        <f>ROUNDUP((G60*1.275),0)</f>
        <v>1275</v>
      </c>
      <c r="J60">
        <f t="shared" si="7"/>
        <v>1875</v>
      </c>
      <c r="L60">
        <f t="shared" si="6"/>
        <v>684</v>
      </c>
    </row>
    <row r="61" spans="1:14" x14ac:dyDescent="0.2">
      <c r="A61" s="1">
        <v>40299</v>
      </c>
      <c r="B61" s="2">
        <f t="shared" si="0"/>
        <v>2195</v>
      </c>
      <c r="C61">
        <f t="shared" si="1"/>
        <v>1795</v>
      </c>
      <c r="D61">
        <f>ROUNDUP((B61*0.348),0)</f>
        <v>764</v>
      </c>
      <c r="E61">
        <f t="shared" si="2"/>
        <v>2559</v>
      </c>
      <c r="G61">
        <f t="shared" si="3"/>
        <v>1000</v>
      </c>
      <c r="H61">
        <f t="shared" si="4"/>
        <v>600</v>
      </c>
      <c r="I61">
        <f>ROUNDUP((G61*1.275),0)</f>
        <v>1275</v>
      </c>
      <c r="J61">
        <f t="shared" si="7"/>
        <v>1875</v>
      </c>
      <c r="L61">
        <f t="shared" si="6"/>
        <v>684</v>
      </c>
    </row>
    <row r="62" spans="1:14" x14ac:dyDescent="0.2">
      <c r="A62" s="1">
        <v>40330</v>
      </c>
      <c r="B62" s="2">
        <f t="shared" si="0"/>
        <v>2195</v>
      </c>
      <c r="C62">
        <f t="shared" si="1"/>
        <v>1795</v>
      </c>
      <c r="D62">
        <f>ROUNDUP((B62*0.348),0)</f>
        <v>764</v>
      </c>
      <c r="E62">
        <f t="shared" si="2"/>
        <v>2559</v>
      </c>
      <c r="G62">
        <f t="shared" si="3"/>
        <v>1000</v>
      </c>
      <c r="H62">
        <f t="shared" si="4"/>
        <v>600</v>
      </c>
      <c r="I62">
        <f>ROUNDUP((G62*1.275),0)</f>
        <v>1275</v>
      </c>
      <c r="J62">
        <f t="shared" si="7"/>
        <v>1875</v>
      </c>
      <c r="L62">
        <f t="shared" si="6"/>
        <v>684</v>
      </c>
    </row>
    <row r="63" spans="1:14" x14ac:dyDescent="0.2">
      <c r="A63" s="1">
        <v>40360</v>
      </c>
      <c r="B63" s="2">
        <f t="shared" si="0"/>
        <v>2195</v>
      </c>
      <c r="C63">
        <f t="shared" si="1"/>
        <v>1795</v>
      </c>
      <c r="D63">
        <f>ROUNDUP((B63*0.351),0)</f>
        <v>771</v>
      </c>
      <c r="E63">
        <f t="shared" si="2"/>
        <v>2566</v>
      </c>
      <c r="G63">
        <f t="shared" si="3"/>
        <v>1000</v>
      </c>
      <c r="H63">
        <f t="shared" si="4"/>
        <v>600</v>
      </c>
      <c r="I63">
        <f>ROUNDUP((G63*1.28),0)</f>
        <v>1280</v>
      </c>
      <c r="J63">
        <f t="shared" si="7"/>
        <v>1880</v>
      </c>
      <c r="L63">
        <f t="shared" si="6"/>
        <v>686</v>
      </c>
    </row>
    <row r="64" spans="1:14" x14ac:dyDescent="0.2">
      <c r="A64" s="1">
        <v>40391</v>
      </c>
      <c r="B64" s="2">
        <f t="shared" si="0"/>
        <v>2195</v>
      </c>
      <c r="C64">
        <f t="shared" si="1"/>
        <v>1795</v>
      </c>
      <c r="D64">
        <f>ROUNDUP((B64*0.351),0)</f>
        <v>771</v>
      </c>
      <c r="E64">
        <f t="shared" si="2"/>
        <v>2566</v>
      </c>
      <c r="G64">
        <f t="shared" si="3"/>
        <v>1000</v>
      </c>
      <c r="H64">
        <f t="shared" si="4"/>
        <v>600</v>
      </c>
      <c r="I64">
        <f>ROUNDUP((G64*1.28),0)</f>
        <v>1280</v>
      </c>
      <c r="J64">
        <f t="shared" si="7"/>
        <v>1880</v>
      </c>
      <c r="L64">
        <f t="shared" si="6"/>
        <v>686</v>
      </c>
    </row>
    <row r="65" spans="1:14" x14ac:dyDescent="0.2">
      <c r="A65" s="1">
        <v>40422</v>
      </c>
      <c r="B65" s="2">
        <f t="shared" si="0"/>
        <v>2195</v>
      </c>
      <c r="C65">
        <f t="shared" si="1"/>
        <v>1795</v>
      </c>
      <c r="D65">
        <f>ROUNDUP((B65*0.351),0)</f>
        <v>771</v>
      </c>
      <c r="E65">
        <f t="shared" si="2"/>
        <v>2566</v>
      </c>
      <c r="G65">
        <f t="shared" si="3"/>
        <v>1000</v>
      </c>
      <c r="H65">
        <f t="shared" si="4"/>
        <v>600</v>
      </c>
      <c r="I65">
        <f>ROUNDUP((G65*1.28),0)</f>
        <v>1280</v>
      </c>
      <c r="J65">
        <f t="shared" si="7"/>
        <v>1880</v>
      </c>
      <c r="L65">
        <f t="shared" si="6"/>
        <v>686</v>
      </c>
    </row>
    <row r="66" spans="1:14" x14ac:dyDescent="0.2">
      <c r="A66" s="22">
        <v>40459</v>
      </c>
      <c r="B66" s="2">
        <f t="shared" si="0"/>
        <v>2195</v>
      </c>
      <c r="C66">
        <f t="shared" si="1"/>
        <v>1795</v>
      </c>
      <c r="D66">
        <f>ROUNDUP((B66*0.398),0)</f>
        <v>874</v>
      </c>
      <c r="E66">
        <f t="shared" si="2"/>
        <v>2669</v>
      </c>
      <c r="G66">
        <f t="shared" si="3"/>
        <v>1000</v>
      </c>
      <c r="H66">
        <f t="shared" si="4"/>
        <v>600</v>
      </c>
      <c r="I66">
        <f>ROUNDUP((G66*1.361),0)</f>
        <v>1361</v>
      </c>
      <c r="J66">
        <f t="shared" si="7"/>
        <v>1961</v>
      </c>
      <c r="L66">
        <f t="shared" si="6"/>
        <v>708</v>
      </c>
    </row>
    <row r="67" spans="1:14" x14ac:dyDescent="0.2">
      <c r="A67" s="22">
        <v>40490</v>
      </c>
      <c r="B67" s="2">
        <f t="shared" si="0"/>
        <v>2195</v>
      </c>
      <c r="C67">
        <f t="shared" si="1"/>
        <v>1795</v>
      </c>
      <c r="D67">
        <f>ROUNDUP((B67*0.398),0)</f>
        <v>874</v>
      </c>
      <c r="E67">
        <f t="shared" si="2"/>
        <v>2669</v>
      </c>
      <c r="G67">
        <f t="shared" si="3"/>
        <v>1000</v>
      </c>
      <c r="H67">
        <f t="shared" si="4"/>
        <v>600</v>
      </c>
      <c r="I67">
        <f>ROUNDUP((G67*1.361),0)</f>
        <v>1361</v>
      </c>
      <c r="J67">
        <f t="shared" si="7"/>
        <v>1961</v>
      </c>
      <c r="L67">
        <f t="shared" si="6"/>
        <v>708</v>
      </c>
    </row>
    <row r="68" spans="1:14" x14ac:dyDescent="0.2">
      <c r="A68" s="22">
        <v>40520</v>
      </c>
      <c r="B68" s="2">
        <f t="shared" si="0"/>
        <v>2195</v>
      </c>
      <c r="C68">
        <f t="shared" si="1"/>
        <v>1795</v>
      </c>
      <c r="D68">
        <f>ROUNDUP((B68*0.398),0)</f>
        <v>874</v>
      </c>
      <c r="E68">
        <f t="shared" si="2"/>
        <v>2669</v>
      </c>
      <c r="G68">
        <f t="shared" si="3"/>
        <v>1000</v>
      </c>
      <c r="H68">
        <f t="shared" si="4"/>
        <v>600</v>
      </c>
      <c r="I68">
        <f>ROUNDUP((G68*1.361),0)</f>
        <v>1361</v>
      </c>
      <c r="J68">
        <f t="shared" si="7"/>
        <v>1961</v>
      </c>
      <c r="L68">
        <f t="shared" si="6"/>
        <v>708</v>
      </c>
    </row>
    <row r="69" spans="1:14" x14ac:dyDescent="0.2">
      <c r="A69" s="1">
        <v>40544</v>
      </c>
      <c r="B69" s="2">
        <f t="shared" si="0"/>
        <v>2195</v>
      </c>
      <c r="C69">
        <f t="shared" si="1"/>
        <v>1795</v>
      </c>
      <c r="D69">
        <f>ROUNDUP((B69*0.43),0)</f>
        <v>944</v>
      </c>
      <c r="E69">
        <f t="shared" ref="E69:E83" si="8">C69+D69</f>
        <v>2739</v>
      </c>
      <c r="G69">
        <f t="shared" si="3"/>
        <v>1000</v>
      </c>
      <c r="H69">
        <f t="shared" si="4"/>
        <v>600</v>
      </c>
      <c r="I69">
        <f>ROUNDUP((G69*1.415),0)</f>
        <v>1415</v>
      </c>
      <c r="J69">
        <f t="shared" ref="J69:J74" si="9">H69+I69</f>
        <v>2015</v>
      </c>
      <c r="L69">
        <f t="shared" ref="L69:L74" si="10">E69-J69</f>
        <v>724</v>
      </c>
    </row>
    <row r="70" spans="1:14" x14ac:dyDescent="0.2">
      <c r="A70" s="1">
        <v>40575</v>
      </c>
      <c r="B70" s="2">
        <f t="shared" si="0"/>
        <v>2195</v>
      </c>
      <c r="C70">
        <f t="shared" si="1"/>
        <v>1795</v>
      </c>
      <c r="D70">
        <f>ROUNDUP((B70*0.43),0)</f>
        <v>944</v>
      </c>
      <c r="E70">
        <f t="shared" si="8"/>
        <v>2739</v>
      </c>
      <c r="G70">
        <f t="shared" si="3"/>
        <v>1000</v>
      </c>
      <c r="H70">
        <f t="shared" si="4"/>
        <v>600</v>
      </c>
      <c r="I70">
        <f>ROUNDUP((G70*1.415),0)</f>
        <v>1415</v>
      </c>
      <c r="J70">
        <f t="shared" si="9"/>
        <v>2015</v>
      </c>
      <c r="L70">
        <f t="shared" si="10"/>
        <v>724</v>
      </c>
      <c r="N70" s="9">
        <f>SUM(L59:L70)</f>
        <v>8346</v>
      </c>
    </row>
    <row r="71" spans="1:14" x14ac:dyDescent="0.2">
      <c r="A71" s="1">
        <v>40611</v>
      </c>
      <c r="B71" s="2">
        <f t="shared" si="0"/>
        <v>2195</v>
      </c>
      <c r="C71">
        <f t="shared" si="1"/>
        <v>1795</v>
      </c>
      <c r="D71">
        <f>ROUNDUP((B71*0.43),0)</f>
        <v>944</v>
      </c>
      <c r="E71">
        <f t="shared" si="8"/>
        <v>2739</v>
      </c>
      <c r="G71">
        <f t="shared" si="3"/>
        <v>1000</v>
      </c>
      <c r="H71">
        <f t="shared" si="4"/>
        <v>600</v>
      </c>
      <c r="I71">
        <f>ROUNDUP((G71*1.415),0)</f>
        <v>1415</v>
      </c>
      <c r="J71">
        <f t="shared" si="9"/>
        <v>2015</v>
      </c>
      <c r="L71">
        <f t="shared" si="10"/>
        <v>724</v>
      </c>
    </row>
    <row r="72" spans="1:14" x14ac:dyDescent="0.2">
      <c r="A72" s="1">
        <v>40634</v>
      </c>
      <c r="B72" s="2">
        <f t="shared" si="0"/>
        <v>2195</v>
      </c>
      <c r="C72">
        <f t="shared" si="1"/>
        <v>1795</v>
      </c>
      <c r="D72">
        <f t="shared" ref="D72:D77" si="11">ROUNDUP((B72*0.472),0)</f>
        <v>1037</v>
      </c>
      <c r="E72">
        <f t="shared" si="8"/>
        <v>2832</v>
      </c>
      <c r="G72">
        <f t="shared" si="3"/>
        <v>1000</v>
      </c>
      <c r="H72">
        <f t="shared" si="4"/>
        <v>600</v>
      </c>
      <c r="I72">
        <f t="shared" ref="I72:I77" si="12">ROUNDUP((G72*1.486),0)</f>
        <v>1486</v>
      </c>
      <c r="J72">
        <f t="shared" si="9"/>
        <v>2086</v>
      </c>
      <c r="L72">
        <f t="shared" si="10"/>
        <v>746</v>
      </c>
    </row>
    <row r="73" spans="1:14" x14ac:dyDescent="0.2">
      <c r="A73" s="1">
        <v>40664</v>
      </c>
      <c r="B73" s="2">
        <f t="shared" si="0"/>
        <v>2195</v>
      </c>
      <c r="C73">
        <f t="shared" si="1"/>
        <v>1795</v>
      </c>
      <c r="D73">
        <f t="shared" si="11"/>
        <v>1037</v>
      </c>
      <c r="E73">
        <f t="shared" si="8"/>
        <v>2832</v>
      </c>
      <c r="G73">
        <f t="shared" si="3"/>
        <v>1000</v>
      </c>
      <c r="H73">
        <f t="shared" si="4"/>
        <v>600</v>
      </c>
      <c r="I73">
        <f t="shared" si="12"/>
        <v>1486</v>
      </c>
      <c r="J73">
        <f t="shared" si="9"/>
        <v>2086</v>
      </c>
      <c r="L73">
        <f t="shared" si="10"/>
        <v>746</v>
      </c>
    </row>
    <row r="74" spans="1:14" x14ac:dyDescent="0.2">
      <c r="A74" s="1">
        <v>40695</v>
      </c>
      <c r="B74" s="2">
        <f t="shared" si="0"/>
        <v>2195</v>
      </c>
      <c r="C74">
        <f t="shared" si="1"/>
        <v>1795</v>
      </c>
      <c r="D74">
        <f t="shared" si="11"/>
        <v>1037</v>
      </c>
      <c r="E74">
        <f t="shared" si="8"/>
        <v>2832</v>
      </c>
      <c r="G74">
        <f t="shared" si="3"/>
        <v>1000</v>
      </c>
      <c r="H74">
        <f t="shared" si="4"/>
        <v>600</v>
      </c>
      <c r="I74">
        <f t="shared" si="12"/>
        <v>1486</v>
      </c>
      <c r="J74">
        <f t="shared" si="9"/>
        <v>2086</v>
      </c>
      <c r="L74">
        <f t="shared" si="10"/>
        <v>746</v>
      </c>
      <c r="N74" s="9"/>
    </row>
    <row r="75" spans="1:14" x14ac:dyDescent="0.2">
      <c r="A75" s="1">
        <v>40735</v>
      </c>
      <c r="B75" s="2">
        <f t="shared" si="0"/>
        <v>2195</v>
      </c>
      <c r="C75">
        <f t="shared" si="1"/>
        <v>1795</v>
      </c>
      <c r="D75">
        <f t="shared" si="11"/>
        <v>1037</v>
      </c>
      <c r="E75">
        <f t="shared" si="8"/>
        <v>2832</v>
      </c>
      <c r="G75">
        <f t="shared" si="3"/>
        <v>1000</v>
      </c>
      <c r="H75">
        <f t="shared" si="4"/>
        <v>600</v>
      </c>
      <c r="I75">
        <f t="shared" si="12"/>
        <v>1486</v>
      </c>
      <c r="J75">
        <f t="shared" ref="J75:J83" si="13">H75+I75</f>
        <v>2086</v>
      </c>
      <c r="L75">
        <f t="shared" ref="L75:L83" si="14">E75-J75</f>
        <v>746</v>
      </c>
      <c r="N75" s="9"/>
    </row>
    <row r="76" spans="1:14" x14ac:dyDescent="0.2">
      <c r="A76" s="1">
        <v>40766</v>
      </c>
      <c r="B76" s="2">
        <f t="shared" si="0"/>
        <v>2195</v>
      </c>
      <c r="C76">
        <f t="shared" si="1"/>
        <v>1795</v>
      </c>
      <c r="D76">
        <f t="shared" si="11"/>
        <v>1037</v>
      </c>
      <c r="E76">
        <f t="shared" si="8"/>
        <v>2832</v>
      </c>
      <c r="G76">
        <f t="shared" si="3"/>
        <v>1000</v>
      </c>
      <c r="H76">
        <f t="shared" si="4"/>
        <v>600</v>
      </c>
      <c r="I76">
        <f t="shared" si="12"/>
        <v>1486</v>
      </c>
      <c r="J76">
        <f t="shared" si="13"/>
        <v>2086</v>
      </c>
      <c r="L76">
        <f t="shared" si="14"/>
        <v>746</v>
      </c>
      <c r="N76" s="9"/>
    </row>
    <row r="77" spans="1:14" x14ac:dyDescent="0.2">
      <c r="A77" s="1">
        <v>40797</v>
      </c>
      <c r="B77" s="2">
        <f t="shared" si="0"/>
        <v>2195</v>
      </c>
      <c r="C77">
        <f t="shared" si="1"/>
        <v>1795</v>
      </c>
      <c r="D77">
        <f t="shared" si="11"/>
        <v>1037</v>
      </c>
      <c r="E77">
        <f t="shared" si="8"/>
        <v>2832</v>
      </c>
      <c r="G77">
        <f t="shared" si="3"/>
        <v>1000</v>
      </c>
      <c r="H77">
        <f t="shared" si="4"/>
        <v>600</v>
      </c>
      <c r="I77">
        <f t="shared" si="12"/>
        <v>1486</v>
      </c>
      <c r="J77">
        <f t="shared" si="13"/>
        <v>2086</v>
      </c>
      <c r="L77">
        <f t="shared" si="14"/>
        <v>746</v>
      </c>
      <c r="N77" s="9"/>
    </row>
    <row r="78" spans="1:14" x14ac:dyDescent="0.2">
      <c r="A78" s="1">
        <v>40827</v>
      </c>
      <c r="B78" s="2">
        <f t="shared" si="0"/>
        <v>2195</v>
      </c>
      <c r="C78">
        <f t="shared" si="1"/>
        <v>1795</v>
      </c>
      <c r="D78">
        <f>ROUNDUP((B78*0.52),0)</f>
        <v>1142</v>
      </c>
      <c r="E78">
        <f t="shared" si="8"/>
        <v>2937</v>
      </c>
      <c r="G78">
        <f t="shared" si="3"/>
        <v>1000</v>
      </c>
      <c r="H78">
        <f t="shared" si="4"/>
        <v>600</v>
      </c>
      <c r="I78">
        <f>ROUNDUP((G78*1.566),0)</f>
        <v>1566</v>
      </c>
      <c r="J78">
        <f t="shared" si="13"/>
        <v>2166</v>
      </c>
      <c r="L78">
        <f t="shared" si="14"/>
        <v>771</v>
      </c>
      <c r="N78" s="9"/>
    </row>
    <row r="79" spans="1:14" x14ac:dyDescent="0.2">
      <c r="A79" s="1">
        <v>40858</v>
      </c>
      <c r="B79" s="2">
        <f t="shared" si="0"/>
        <v>2195</v>
      </c>
      <c r="C79">
        <f t="shared" si="1"/>
        <v>1795</v>
      </c>
      <c r="D79">
        <f>ROUNDUP((B79*0.52),0)</f>
        <v>1142</v>
      </c>
      <c r="E79">
        <f t="shared" si="8"/>
        <v>2937</v>
      </c>
      <c r="G79">
        <f t="shared" si="3"/>
        <v>1000</v>
      </c>
      <c r="H79">
        <f t="shared" si="4"/>
        <v>600</v>
      </c>
      <c r="I79">
        <f>ROUNDUP((G79*1.566),0)</f>
        <v>1566</v>
      </c>
      <c r="J79">
        <f t="shared" si="13"/>
        <v>2166</v>
      </c>
      <c r="L79">
        <f t="shared" si="14"/>
        <v>771</v>
      </c>
      <c r="N79" s="8"/>
    </row>
    <row r="80" spans="1:14" x14ac:dyDescent="0.2">
      <c r="A80" s="1">
        <v>40878</v>
      </c>
      <c r="B80" s="2">
        <f t="shared" si="0"/>
        <v>2195</v>
      </c>
      <c r="C80">
        <f t="shared" si="1"/>
        <v>1795</v>
      </c>
      <c r="D80">
        <f>ROUNDUP((B80*0.52),0)</f>
        <v>1142</v>
      </c>
      <c r="E80">
        <f t="shared" si="8"/>
        <v>2937</v>
      </c>
      <c r="G80">
        <f t="shared" si="3"/>
        <v>1000</v>
      </c>
      <c r="H80">
        <f t="shared" si="4"/>
        <v>600</v>
      </c>
      <c r="I80">
        <f>ROUNDUP((G80*1.566),0)</f>
        <v>1566</v>
      </c>
      <c r="J80">
        <f t="shared" si="13"/>
        <v>2166</v>
      </c>
      <c r="L80">
        <f t="shared" si="14"/>
        <v>771</v>
      </c>
    </row>
    <row r="81" spans="1:14" x14ac:dyDescent="0.2">
      <c r="A81" s="1">
        <v>40909</v>
      </c>
      <c r="B81" s="2">
        <f t="shared" si="0"/>
        <v>2195</v>
      </c>
      <c r="C81">
        <f t="shared" si="1"/>
        <v>1795</v>
      </c>
      <c r="D81">
        <f t="shared" ref="D81:D86" si="15">ROUNDUP((B81*0.567),0)</f>
        <v>1245</v>
      </c>
      <c r="E81">
        <f t="shared" si="8"/>
        <v>3040</v>
      </c>
      <c r="G81">
        <f t="shared" si="3"/>
        <v>1000</v>
      </c>
      <c r="H81">
        <f t="shared" si="4"/>
        <v>600</v>
      </c>
      <c r="I81">
        <f t="shared" ref="I81:I86" si="16">ROUNDUP((G81*1.646),0)</f>
        <v>1646</v>
      </c>
      <c r="J81">
        <f t="shared" si="13"/>
        <v>2246</v>
      </c>
      <c r="L81">
        <f t="shared" si="14"/>
        <v>794</v>
      </c>
    </row>
    <row r="82" spans="1:14" x14ac:dyDescent="0.2">
      <c r="A82" s="1">
        <v>40940</v>
      </c>
      <c r="B82" s="2">
        <f t="shared" si="0"/>
        <v>2195</v>
      </c>
      <c r="C82">
        <f t="shared" si="1"/>
        <v>1795</v>
      </c>
      <c r="D82">
        <f t="shared" si="15"/>
        <v>1245</v>
      </c>
      <c r="E82">
        <f t="shared" si="8"/>
        <v>3040</v>
      </c>
      <c r="G82">
        <f t="shared" si="3"/>
        <v>1000</v>
      </c>
      <c r="H82">
        <f t="shared" si="4"/>
        <v>600</v>
      </c>
      <c r="I82">
        <f t="shared" si="16"/>
        <v>1646</v>
      </c>
      <c r="J82">
        <f t="shared" si="13"/>
        <v>2246</v>
      </c>
      <c r="L82">
        <f t="shared" si="14"/>
        <v>794</v>
      </c>
      <c r="N82" s="9">
        <f>SUM(L71:L82)</f>
        <v>9101</v>
      </c>
    </row>
    <row r="83" spans="1:14" x14ac:dyDescent="0.2">
      <c r="A83" s="1">
        <v>40969</v>
      </c>
      <c r="B83" s="2">
        <f t="shared" si="0"/>
        <v>2195</v>
      </c>
      <c r="C83">
        <f t="shared" si="1"/>
        <v>1795</v>
      </c>
      <c r="D83">
        <f t="shared" si="15"/>
        <v>1245</v>
      </c>
      <c r="E83">
        <f t="shared" si="8"/>
        <v>3040</v>
      </c>
      <c r="G83">
        <f t="shared" si="3"/>
        <v>1000</v>
      </c>
      <c r="H83">
        <f t="shared" si="4"/>
        <v>600</v>
      </c>
      <c r="I83">
        <f t="shared" si="16"/>
        <v>1646</v>
      </c>
      <c r="J83">
        <f t="shared" si="13"/>
        <v>2246</v>
      </c>
      <c r="L83">
        <f t="shared" si="14"/>
        <v>794</v>
      </c>
    </row>
    <row r="84" spans="1:14" x14ac:dyDescent="0.2">
      <c r="A84" s="1">
        <v>41000</v>
      </c>
      <c r="B84" s="2">
        <f t="shared" si="0"/>
        <v>2195</v>
      </c>
      <c r="C84">
        <f t="shared" si="1"/>
        <v>1795</v>
      </c>
      <c r="D84">
        <f t="shared" si="15"/>
        <v>1245</v>
      </c>
      <c r="E84">
        <f t="shared" ref="E84:E89" si="17">C84+D84</f>
        <v>3040</v>
      </c>
      <c r="G84">
        <f t="shared" si="3"/>
        <v>1000</v>
      </c>
      <c r="H84">
        <f t="shared" si="4"/>
        <v>600</v>
      </c>
      <c r="I84">
        <f t="shared" si="16"/>
        <v>1646</v>
      </c>
      <c r="J84">
        <f t="shared" ref="J84:J89" si="18">H84+I84</f>
        <v>2246</v>
      </c>
      <c r="L84">
        <f t="shared" ref="L84:L89" si="19">E84-J84</f>
        <v>794</v>
      </c>
    </row>
    <row r="85" spans="1:14" x14ac:dyDescent="0.2">
      <c r="A85" s="1">
        <v>41030</v>
      </c>
      <c r="B85" s="2">
        <f t="shared" si="0"/>
        <v>2195</v>
      </c>
      <c r="C85">
        <f t="shared" si="1"/>
        <v>1795</v>
      </c>
      <c r="D85">
        <f t="shared" si="15"/>
        <v>1245</v>
      </c>
      <c r="E85">
        <f t="shared" si="17"/>
        <v>3040</v>
      </c>
      <c r="G85">
        <f t="shared" si="3"/>
        <v>1000</v>
      </c>
      <c r="H85">
        <f t="shared" si="4"/>
        <v>600</v>
      </c>
      <c r="I85">
        <f t="shared" si="16"/>
        <v>1646</v>
      </c>
      <c r="J85">
        <f t="shared" si="18"/>
        <v>2246</v>
      </c>
      <c r="L85">
        <f t="shared" si="19"/>
        <v>794</v>
      </c>
    </row>
    <row r="86" spans="1:14" x14ac:dyDescent="0.2">
      <c r="A86" s="1">
        <v>41061</v>
      </c>
      <c r="B86" s="2">
        <f>$E$7</f>
        <v>2195</v>
      </c>
      <c r="C86">
        <f>$E$7-$K$5</f>
        <v>1795</v>
      </c>
      <c r="D86">
        <f t="shared" si="15"/>
        <v>1245</v>
      </c>
      <c r="E86">
        <f t="shared" si="17"/>
        <v>3040</v>
      </c>
      <c r="G86">
        <f>$E$5</f>
        <v>1000</v>
      </c>
      <c r="H86">
        <f>$E$5-$K$5</f>
        <v>600</v>
      </c>
      <c r="I86">
        <f t="shared" si="16"/>
        <v>1646</v>
      </c>
      <c r="J86">
        <f t="shared" si="18"/>
        <v>2246</v>
      </c>
      <c r="L86">
        <f t="shared" si="19"/>
        <v>794</v>
      </c>
    </row>
    <row r="87" spans="1:14" x14ac:dyDescent="0.2">
      <c r="A87" s="22">
        <v>41102</v>
      </c>
      <c r="B87" s="2">
        <f>$E$7</f>
        <v>2195</v>
      </c>
      <c r="C87">
        <f>$E$7-$K$5</f>
        <v>1795</v>
      </c>
      <c r="D87">
        <f>ROUNDUP((B87*0.615),0)</f>
        <v>1350</v>
      </c>
      <c r="E87">
        <f t="shared" si="17"/>
        <v>3145</v>
      </c>
      <c r="G87">
        <f>$E$5</f>
        <v>1000</v>
      </c>
      <c r="H87">
        <f>$E$5-$K$5</f>
        <v>600</v>
      </c>
      <c r="I87">
        <f>ROUNDUP((G87*1.726),0)</f>
        <v>1726</v>
      </c>
      <c r="J87">
        <f t="shared" si="18"/>
        <v>2326</v>
      </c>
      <c r="L87">
        <f t="shared" si="19"/>
        <v>819</v>
      </c>
    </row>
    <row r="88" spans="1:14" x14ac:dyDescent="0.2">
      <c r="A88" s="22">
        <v>41133</v>
      </c>
      <c r="B88" s="2">
        <f>$E$7</f>
        <v>2195</v>
      </c>
      <c r="C88">
        <f>$E$7-$K$5</f>
        <v>1795</v>
      </c>
      <c r="D88">
        <f>ROUNDUP((B88*0.615),0)</f>
        <v>1350</v>
      </c>
      <c r="E88">
        <f t="shared" si="17"/>
        <v>3145</v>
      </c>
      <c r="G88">
        <f>$E$5</f>
        <v>1000</v>
      </c>
      <c r="H88">
        <f>$E$5-$K$5</f>
        <v>600</v>
      </c>
      <c r="I88">
        <f>ROUNDUP((G88*1.726),0)</f>
        <v>1726</v>
      </c>
      <c r="J88">
        <f t="shared" si="18"/>
        <v>2326</v>
      </c>
      <c r="L88">
        <f t="shared" si="19"/>
        <v>819</v>
      </c>
    </row>
    <row r="89" spans="1:14" x14ac:dyDescent="0.2">
      <c r="A89" s="22">
        <v>41164</v>
      </c>
      <c r="B89" s="2">
        <f>$E$7</f>
        <v>2195</v>
      </c>
      <c r="C89">
        <f>$E$7-$K$5</f>
        <v>1795</v>
      </c>
      <c r="D89">
        <f>ROUNDUP((B89*0.615),0)</f>
        <v>1350</v>
      </c>
      <c r="E89">
        <f t="shared" si="17"/>
        <v>3145</v>
      </c>
      <c r="G89">
        <f>$E$5</f>
        <v>1000</v>
      </c>
      <c r="H89">
        <f>$E$5-$K$5</f>
        <v>600</v>
      </c>
      <c r="I89">
        <f>ROUNDUP((G89*1.726),0)</f>
        <v>1726</v>
      </c>
      <c r="J89">
        <f t="shared" si="18"/>
        <v>2326</v>
      </c>
      <c r="L89">
        <f t="shared" si="19"/>
        <v>819</v>
      </c>
      <c r="N89" s="10"/>
    </row>
    <row r="90" spans="1:14" ht="18" x14ac:dyDescent="0.25">
      <c r="A90" s="22">
        <v>41194</v>
      </c>
      <c r="B90" s="4"/>
      <c r="D90" s="21"/>
      <c r="N90" s="17"/>
    </row>
    <row r="91" spans="1:14" ht="15.75" x14ac:dyDescent="0.25">
      <c r="A91" s="22">
        <v>41225</v>
      </c>
      <c r="B91" s="3"/>
      <c r="H91" s="10"/>
      <c r="L91" s="10"/>
    </row>
    <row r="92" spans="1:14" ht="15.75" x14ac:dyDescent="0.25">
      <c r="A92" s="22">
        <v>41255</v>
      </c>
      <c r="B92" s="3"/>
      <c r="H92" s="3"/>
    </row>
    <row r="93" spans="1:14" ht="15.75" x14ac:dyDescent="0.25">
      <c r="B93" s="3"/>
      <c r="E93" s="18"/>
      <c r="H93" s="10"/>
      <c r="K93" s="20"/>
      <c r="L93" s="10"/>
    </row>
    <row r="94" spans="1:14" ht="15.75" x14ac:dyDescent="0.25">
      <c r="B94" s="10" t="s">
        <v>28</v>
      </c>
      <c r="F94" s="19">
        <f>SUM(L21:L81)</f>
        <v>38033</v>
      </c>
      <c r="H94" s="27" t="s">
        <v>34</v>
      </c>
      <c r="M94" s="27">
        <f>SUM(L21:L84)</f>
        <v>40415</v>
      </c>
      <c r="N94" s="10"/>
    </row>
    <row r="95" spans="1:14" ht="15.75" x14ac:dyDescent="0.25">
      <c r="E95" s="19"/>
      <c r="F95" s="26"/>
      <c r="H95" s="28"/>
      <c r="L95" s="10"/>
    </row>
    <row r="96" spans="1:14" ht="15.75" x14ac:dyDescent="0.25">
      <c r="B96" s="10" t="s">
        <v>29</v>
      </c>
      <c r="F96" s="19">
        <f>SUM(L21:L82)</f>
        <v>38827</v>
      </c>
      <c r="H96" s="27" t="s">
        <v>35</v>
      </c>
      <c r="M96" s="27">
        <f>SUM(L21:L85)</f>
        <v>41209</v>
      </c>
    </row>
    <row r="97" spans="1:15" ht="18" x14ac:dyDescent="0.25">
      <c r="A97" s="4"/>
      <c r="F97" s="26"/>
      <c r="H97" s="28"/>
      <c r="L97" s="10"/>
    </row>
    <row r="98" spans="1:15" ht="15.75" x14ac:dyDescent="0.25">
      <c r="A98" s="6"/>
      <c r="B98" s="10" t="s">
        <v>30</v>
      </c>
      <c r="F98" s="19">
        <f>SUM(L21:L83)</f>
        <v>39621</v>
      </c>
      <c r="H98" s="27" t="s">
        <v>36</v>
      </c>
      <c r="M98" s="27">
        <f>SUM(L21:L86)</f>
        <v>42003</v>
      </c>
      <c r="N98" s="2"/>
      <c r="O98" s="9"/>
    </row>
    <row r="99" spans="1:15" x14ac:dyDescent="0.2">
      <c r="B99" s="2"/>
      <c r="H99" s="10"/>
      <c r="L99" s="10"/>
    </row>
    <row r="100" spans="1:15" ht="15.75" x14ac:dyDescent="0.25">
      <c r="B100" s="2" t="s">
        <v>53</v>
      </c>
      <c r="F100" s="2">
        <f>SUM(L21:L87)</f>
        <v>42822</v>
      </c>
      <c r="H100" s="3"/>
      <c r="I100" s="3"/>
      <c r="L100" s="11"/>
    </row>
    <row r="101" spans="1:15" x14ac:dyDescent="0.2">
      <c r="A101" s="6"/>
      <c r="B101" s="2"/>
      <c r="F101" s="2"/>
      <c r="H101" s="10"/>
      <c r="L101" s="10"/>
    </row>
    <row r="102" spans="1:15" x14ac:dyDescent="0.2">
      <c r="A102" s="6"/>
      <c r="B102" s="2" t="s">
        <v>54</v>
      </c>
      <c r="F102" s="2">
        <f>SUM(L21:L88)</f>
        <v>43641</v>
      </c>
    </row>
    <row r="103" spans="1:15" x14ac:dyDescent="0.2">
      <c r="A103" s="6"/>
      <c r="B103" s="2"/>
      <c r="F103" s="2"/>
      <c r="H103" s="10"/>
      <c r="L103" s="10"/>
    </row>
    <row r="104" spans="1:15" ht="15.75" x14ac:dyDescent="0.25">
      <c r="B104" s="2" t="s">
        <v>52</v>
      </c>
      <c r="C104" s="18"/>
      <c r="F104" s="2">
        <f>SUM(L21:L89)</f>
        <v>44460</v>
      </c>
      <c r="J104" s="8"/>
    </row>
    <row r="105" spans="1:15" x14ac:dyDescent="0.2">
      <c r="H105" s="10"/>
      <c r="L105" s="10"/>
    </row>
    <row r="107" spans="1:15" x14ac:dyDescent="0.2">
      <c r="H107" s="10"/>
      <c r="L107" s="10"/>
    </row>
    <row r="110" spans="1:15" x14ac:dyDescent="0.2">
      <c r="A110" s="1"/>
      <c r="B110" s="2"/>
    </row>
    <row r="111" spans="1:15" x14ac:dyDescent="0.2">
      <c r="A111" s="1"/>
      <c r="B111" s="2"/>
    </row>
    <row r="112" spans="1:15" x14ac:dyDescent="0.2">
      <c r="A112" s="1"/>
      <c r="B112" s="2"/>
    </row>
    <row r="113" spans="1:2" x14ac:dyDescent="0.2">
      <c r="A113" s="1"/>
      <c r="B113" s="2"/>
    </row>
    <row r="114" spans="1:2" x14ac:dyDescent="0.2">
      <c r="A114" s="1"/>
      <c r="B114" s="2"/>
    </row>
    <row r="115" spans="1:2" x14ac:dyDescent="0.2">
      <c r="A115" s="1"/>
      <c r="B115" s="2"/>
    </row>
    <row r="116" spans="1:2" x14ac:dyDescent="0.2">
      <c r="A116" s="1"/>
      <c r="B116" s="2"/>
    </row>
    <row r="117" spans="1:2" x14ac:dyDescent="0.2">
      <c r="A117" s="1"/>
      <c r="B117" s="2"/>
    </row>
    <row r="118" spans="1:2" x14ac:dyDescent="0.2">
      <c r="A118" s="1"/>
      <c r="B118" s="2"/>
    </row>
    <row r="119" spans="1:2" x14ac:dyDescent="0.2">
      <c r="A119" s="1"/>
      <c r="B119" s="2"/>
    </row>
    <row r="120" spans="1:2" x14ac:dyDescent="0.2">
      <c r="A120" s="1"/>
      <c r="B120" s="2"/>
    </row>
    <row r="121" spans="1:2" x14ac:dyDescent="0.2">
      <c r="A121" s="1"/>
      <c r="B121" s="2"/>
    </row>
    <row r="122" spans="1:2" x14ac:dyDescent="0.2">
      <c r="A122" s="1"/>
      <c r="B122" s="2"/>
    </row>
    <row r="123" spans="1:2" x14ac:dyDescent="0.2">
      <c r="A123" s="1"/>
      <c r="B123" s="2"/>
    </row>
    <row r="124" spans="1:2" x14ac:dyDescent="0.2">
      <c r="A124" s="1"/>
      <c r="B124" s="2"/>
    </row>
    <row r="125" spans="1:2" x14ac:dyDescent="0.2">
      <c r="A125" s="1"/>
      <c r="B125" s="2"/>
    </row>
    <row r="126" spans="1:2" x14ac:dyDescent="0.2">
      <c r="A126" s="1"/>
      <c r="B126" s="2"/>
    </row>
    <row r="127" spans="1:2" x14ac:dyDescent="0.2">
      <c r="A127" s="1"/>
      <c r="B127" s="2"/>
    </row>
    <row r="128" spans="1:2" x14ac:dyDescent="0.2">
      <c r="A128" s="1"/>
      <c r="B128" s="2"/>
    </row>
    <row r="129" spans="1:14" x14ac:dyDescent="0.2">
      <c r="A129" s="1"/>
      <c r="B129" s="2"/>
    </row>
    <row r="130" spans="1:14" x14ac:dyDescent="0.2">
      <c r="A130" s="1"/>
      <c r="B130" s="2"/>
    </row>
    <row r="131" spans="1:14" x14ac:dyDescent="0.2">
      <c r="A131" s="1"/>
      <c r="B131" s="2"/>
    </row>
    <row r="132" spans="1:14" x14ac:dyDescent="0.2">
      <c r="A132" s="1"/>
      <c r="B132" s="2"/>
    </row>
    <row r="133" spans="1:14" x14ac:dyDescent="0.2">
      <c r="A133" s="1"/>
    </row>
    <row r="134" spans="1:14" x14ac:dyDescent="0.2">
      <c r="A134" s="1"/>
    </row>
    <row r="135" spans="1:14" x14ac:dyDescent="0.2">
      <c r="A135" s="1"/>
      <c r="I135" s="8"/>
      <c r="L135" s="8"/>
      <c r="N135" s="8"/>
    </row>
    <row r="137" spans="1:14" ht="18" x14ac:dyDescent="0.25">
      <c r="B137" s="4"/>
    </row>
    <row r="138" spans="1:14" x14ac:dyDescent="0.2">
      <c r="C138" s="2"/>
      <c r="I138" s="10"/>
      <c r="L138" s="10"/>
      <c r="N138" s="10"/>
    </row>
    <row r="139" spans="1:14" x14ac:dyDescent="0.2">
      <c r="C139" s="2"/>
      <c r="I139" s="2"/>
      <c r="N139" s="2"/>
    </row>
    <row r="140" spans="1:14" x14ac:dyDescent="0.2">
      <c r="C140" s="2"/>
      <c r="I140" s="9"/>
      <c r="L140" s="9"/>
      <c r="N140" s="9"/>
    </row>
    <row r="142" spans="1:14" x14ac:dyDescent="0.2">
      <c r="F142" s="14"/>
      <c r="M142" s="13"/>
    </row>
    <row r="143" spans="1:14" x14ac:dyDescent="0.2">
      <c r="F143" s="14"/>
      <c r="M143" s="13"/>
    </row>
    <row r="144" spans="1:14" x14ac:dyDescent="0.2">
      <c r="F144" s="14"/>
      <c r="M144" s="13"/>
    </row>
    <row r="145" spans="2:13" x14ac:dyDescent="0.2">
      <c r="F145" s="14"/>
      <c r="M145" s="13"/>
    </row>
    <row r="146" spans="2:13" x14ac:dyDescent="0.2">
      <c r="F146" s="14"/>
      <c r="M146" s="13"/>
    </row>
    <row r="149" spans="2:13" x14ac:dyDescent="0.2">
      <c r="D149" s="12"/>
    </row>
    <row r="150" spans="2:13" x14ac:dyDescent="0.2">
      <c r="B150" s="6"/>
    </row>
    <row r="152" spans="2:13" x14ac:dyDescent="0.2">
      <c r="B152" s="2"/>
    </row>
    <row r="153" spans="2:13" x14ac:dyDescent="0.2">
      <c r="B153" s="2"/>
      <c r="F153" s="2"/>
      <c r="J153" s="2"/>
    </row>
    <row r="155" spans="2:13" x14ac:dyDescent="0.2">
      <c r="F155" s="10"/>
      <c r="M155" s="8"/>
    </row>
    <row r="156" spans="2:13" x14ac:dyDescent="0.2">
      <c r="B156" s="2"/>
      <c r="F156" s="14"/>
      <c r="M156" s="13"/>
    </row>
    <row r="157" spans="2:13" x14ac:dyDescent="0.2">
      <c r="F157" s="14"/>
      <c r="M157" s="13"/>
    </row>
    <row r="158" spans="2:13" x14ac:dyDescent="0.2">
      <c r="F158" s="14"/>
      <c r="M158" s="13"/>
    </row>
    <row r="159" spans="2:13" x14ac:dyDescent="0.2">
      <c r="F159" s="14"/>
      <c r="M159" s="13"/>
    </row>
    <row r="160" spans="2:13" x14ac:dyDescent="0.2">
      <c r="F160" s="14"/>
      <c r="M160" s="13"/>
    </row>
    <row r="161" spans="4:13" x14ac:dyDescent="0.2">
      <c r="F161" s="14"/>
      <c r="M161" s="13"/>
    </row>
    <row r="162" spans="4:13" x14ac:dyDescent="0.2">
      <c r="F162" s="14"/>
      <c r="M162" s="13"/>
    </row>
    <row r="163" spans="4:13" x14ac:dyDescent="0.2">
      <c r="F163" s="14"/>
      <c r="M163" s="13"/>
    </row>
    <row r="164" spans="4:13" x14ac:dyDescent="0.2">
      <c r="F164" s="14"/>
      <c r="M164" s="13"/>
    </row>
    <row r="165" spans="4:13" x14ac:dyDescent="0.2">
      <c r="F165" s="14"/>
      <c r="M165" s="13"/>
    </row>
    <row r="166" spans="4:13" x14ac:dyDescent="0.2">
      <c r="F166" s="14"/>
      <c r="M166" s="13"/>
    </row>
    <row r="167" spans="4:13" x14ac:dyDescent="0.2">
      <c r="F167" s="14"/>
      <c r="M167" s="13"/>
    </row>
    <row r="168" spans="4:13" x14ac:dyDescent="0.2">
      <c r="F168" s="14"/>
      <c r="M168" s="13"/>
    </row>
    <row r="169" spans="4:13" x14ac:dyDescent="0.2">
      <c r="F169" s="14"/>
      <c r="M169" s="13"/>
    </row>
    <row r="170" spans="4:13" x14ac:dyDescent="0.2">
      <c r="F170" s="14"/>
      <c r="M170" s="13"/>
    </row>
    <row r="171" spans="4:13" x14ac:dyDescent="0.2">
      <c r="F171" s="14"/>
      <c r="M171" s="13"/>
    </row>
    <row r="174" spans="4:13" x14ac:dyDescent="0.2">
      <c r="D174" s="12"/>
    </row>
    <row r="178" spans="1:13" x14ac:dyDescent="0.2">
      <c r="F178" s="2"/>
      <c r="J178" s="2"/>
    </row>
    <row r="180" spans="1:13" x14ac:dyDescent="0.2">
      <c r="F180" s="10"/>
      <c r="M180" s="8"/>
    </row>
    <row r="181" spans="1:13" x14ac:dyDescent="0.2">
      <c r="F181" s="14"/>
      <c r="M181" s="13"/>
    </row>
    <row r="182" spans="1:13" x14ac:dyDescent="0.2">
      <c r="F182" s="14"/>
      <c r="M182" s="13"/>
    </row>
    <row r="183" spans="1:13" x14ac:dyDescent="0.2">
      <c r="A183" s="2"/>
      <c r="F183" s="14"/>
      <c r="M183" s="13"/>
    </row>
    <row r="184" spans="1:13" x14ac:dyDescent="0.2">
      <c r="A184" s="2"/>
      <c r="F184" s="14"/>
      <c r="M184" s="13"/>
    </row>
    <row r="185" spans="1:13" x14ac:dyDescent="0.2">
      <c r="A185" s="2"/>
      <c r="F185" s="14"/>
      <c r="M185" s="13"/>
    </row>
    <row r="186" spans="1:13" x14ac:dyDescent="0.2">
      <c r="A186" s="2"/>
      <c r="F186" s="14"/>
      <c r="M186" s="13"/>
    </row>
    <row r="187" spans="1:13" x14ac:dyDescent="0.2">
      <c r="A187" s="2"/>
      <c r="F187" s="14"/>
      <c r="M187" s="13"/>
    </row>
    <row r="188" spans="1:13" x14ac:dyDescent="0.2">
      <c r="A188" s="2"/>
      <c r="F188" s="14"/>
      <c r="M188" s="13"/>
    </row>
    <row r="189" spans="1:13" x14ac:dyDescent="0.2">
      <c r="F189" s="14"/>
      <c r="M189" s="13"/>
    </row>
    <row r="190" spans="1:13" x14ac:dyDescent="0.2">
      <c r="F190" s="14"/>
      <c r="M190" s="13"/>
    </row>
    <row r="191" spans="1:13" x14ac:dyDescent="0.2">
      <c r="F191" s="14"/>
      <c r="M191" s="13"/>
    </row>
    <row r="192" spans="1:13" x14ac:dyDescent="0.2">
      <c r="F192" s="14"/>
      <c r="M192" s="13"/>
    </row>
    <row r="193" spans="1:13" x14ac:dyDescent="0.2">
      <c r="F193" s="14"/>
      <c r="M193" s="13"/>
    </row>
    <row r="196" spans="1:13" x14ac:dyDescent="0.2">
      <c r="E196" s="12"/>
    </row>
    <row r="199" spans="1:13" x14ac:dyDescent="0.2">
      <c r="B199" s="2"/>
    </row>
    <row r="200" spans="1:13" x14ac:dyDescent="0.2">
      <c r="B200" s="2"/>
      <c r="F200" s="2"/>
      <c r="K200" s="2"/>
    </row>
    <row r="202" spans="1:13" x14ac:dyDescent="0.2">
      <c r="F202" s="10"/>
      <c r="M202" s="8"/>
    </row>
    <row r="203" spans="1:13" x14ac:dyDescent="0.2">
      <c r="A203" s="2"/>
      <c r="F203" s="14"/>
      <c r="M203" s="15"/>
    </row>
    <row r="204" spans="1:13" x14ac:dyDescent="0.2">
      <c r="A204" s="2"/>
      <c r="F204" s="14"/>
      <c r="M204" s="15"/>
    </row>
    <row r="205" spans="1:13" x14ac:dyDescent="0.2">
      <c r="A205" s="2"/>
      <c r="F205" s="14"/>
      <c r="M205" s="15"/>
    </row>
    <row r="206" spans="1:13" x14ac:dyDescent="0.2">
      <c r="A206" s="2"/>
      <c r="F206" s="14"/>
      <c r="M206" s="15"/>
    </row>
    <row r="207" spans="1:13" x14ac:dyDescent="0.2">
      <c r="A207" s="2"/>
      <c r="F207" s="14"/>
      <c r="M207" s="15"/>
    </row>
    <row r="208" spans="1:13" x14ac:dyDescent="0.2">
      <c r="A208" s="2"/>
      <c r="F208" s="14"/>
      <c r="M208" s="15"/>
    </row>
    <row r="209" spans="2:13" x14ac:dyDescent="0.2">
      <c r="F209" s="14"/>
      <c r="M209" s="15"/>
    </row>
    <row r="210" spans="2:13" x14ac:dyDescent="0.2">
      <c r="F210" s="14"/>
      <c r="M210" s="15"/>
    </row>
    <row r="211" spans="2:13" x14ac:dyDescent="0.2">
      <c r="F211" s="14"/>
      <c r="M211" s="15"/>
    </row>
    <row r="212" spans="2:13" x14ac:dyDescent="0.2">
      <c r="F212" s="14"/>
      <c r="M212" s="15"/>
    </row>
    <row r="213" spans="2:13" x14ac:dyDescent="0.2">
      <c r="F213" s="14"/>
      <c r="M213" s="15"/>
    </row>
    <row r="214" spans="2:13" x14ac:dyDescent="0.2">
      <c r="F214" s="14"/>
      <c r="M214" s="15"/>
    </row>
    <row r="215" spans="2:13" x14ac:dyDescent="0.2">
      <c r="F215" s="14"/>
      <c r="M215" s="15"/>
    </row>
    <row r="218" spans="2:13" x14ac:dyDescent="0.2">
      <c r="E218" s="16"/>
    </row>
    <row r="221" spans="2:13" x14ac:dyDescent="0.2">
      <c r="B221" s="2"/>
      <c r="F221" s="2"/>
      <c r="L221" s="2"/>
    </row>
    <row r="223" spans="2:13" x14ac:dyDescent="0.2">
      <c r="F223" s="10"/>
      <c r="M223" s="8"/>
    </row>
    <row r="224" spans="2:13" x14ac:dyDescent="0.2">
      <c r="F224" s="14"/>
      <c r="M224" s="15"/>
    </row>
    <row r="225" spans="1:13" x14ac:dyDescent="0.2">
      <c r="A225" s="2"/>
      <c r="F225" s="14"/>
      <c r="M225" s="15"/>
    </row>
    <row r="226" spans="1:13" x14ac:dyDescent="0.2">
      <c r="A226" s="2"/>
      <c r="F226" s="14"/>
      <c r="M226" s="15"/>
    </row>
    <row r="227" spans="1:13" x14ac:dyDescent="0.2">
      <c r="A227" s="2"/>
      <c r="F227" s="14"/>
      <c r="M227" s="15"/>
    </row>
    <row r="228" spans="1:13" x14ac:dyDescent="0.2">
      <c r="A228" s="2"/>
      <c r="F228" s="14"/>
      <c r="M228" s="15"/>
    </row>
    <row r="229" spans="1:13" x14ac:dyDescent="0.2">
      <c r="A229" s="2"/>
      <c r="F229" s="14"/>
      <c r="M229" s="15"/>
    </row>
    <row r="230" spans="1:13" x14ac:dyDescent="0.2">
      <c r="A230" s="2"/>
      <c r="F230" s="14"/>
      <c r="M230" s="15"/>
    </row>
    <row r="231" spans="1:13" x14ac:dyDescent="0.2">
      <c r="F231" s="14"/>
      <c r="M231" s="15"/>
    </row>
    <row r="232" spans="1:13" x14ac:dyDescent="0.2">
      <c r="F232" s="14"/>
      <c r="M232" s="15"/>
    </row>
    <row r="233" spans="1:13" x14ac:dyDescent="0.2">
      <c r="F233" s="14"/>
      <c r="M233" s="15"/>
    </row>
    <row r="234" spans="1:13" x14ac:dyDescent="0.2">
      <c r="F234" s="14"/>
      <c r="M234" s="15"/>
    </row>
    <row r="235" spans="1:13" x14ac:dyDescent="0.2">
      <c r="F235" s="14"/>
      <c r="M235" s="15"/>
    </row>
    <row r="236" spans="1:13" x14ac:dyDescent="0.2">
      <c r="F236" s="14"/>
      <c r="M236" s="15"/>
    </row>
    <row r="65474" spans="5:6" x14ac:dyDescent="0.2">
      <c r="F65474">
        <v>17600</v>
      </c>
    </row>
    <row r="65475" spans="5:6" x14ac:dyDescent="0.2">
      <c r="E65475" s="25">
        <v>40822</v>
      </c>
      <c r="F65475">
        <v>18000</v>
      </c>
    </row>
    <row r="65476" spans="5:6" x14ac:dyDescent="0.2">
      <c r="E65476" t="s">
        <v>26</v>
      </c>
      <c r="F65476">
        <f>18000*1.688*1.3</f>
        <v>39499.200000000004</v>
      </c>
    </row>
    <row r="65477" spans="5:6" x14ac:dyDescent="0.2">
      <c r="F65477">
        <v>39500</v>
      </c>
    </row>
    <row r="65480" spans="5:6" x14ac:dyDescent="0.2">
      <c r="F65480">
        <f>ROUND((39500*0.472),0)</f>
        <v>18644</v>
      </c>
    </row>
    <row r="65481" spans="5:6" x14ac:dyDescent="0.2">
      <c r="F65481">
        <f>39500+18644</f>
        <v>58144</v>
      </c>
    </row>
    <row r="65482" spans="5:6" x14ac:dyDescent="0.2">
      <c r="F65482">
        <f>30500*0.3</f>
        <v>9150</v>
      </c>
    </row>
    <row r="65483" spans="5:6" x14ac:dyDescent="0.2">
      <c r="F65483">
        <f>39500*0.04</f>
        <v>1580</v>
      </c>
    </row>
    <row r="65484" spans="5:6" x14ac:dyDescent="0.2">
      <c r="F65484">
        <v>1500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3"/>
  <sheetViews>
    <sheetView tabSelected="1" topLeftCell="A139" zoomScaleNormal="100" workbookViewId="0">
      <selection activeCell="A155" sqref="A155"/>
    </sheetView>
  </sheetViews>
  <sheetFormatPr defaultRowHeight="12.75" x14ac:dyDescent="0.2"/>
  <cols>
    <col min="1" max="14" width="10.7109375" customWidth="1"/>
    <col min="15" max="16" width="12.7109375" customWidth="1"/>
    <col min="17" max="18" width="10.7109375" customWidth="1"/>
    <col min="19" max="19" width="12.7109375" customWidth="1"/>
    <col min="20" max="23" width="10.7109375" customWidth="1"/>
  </cols>
  <sheetData>
    <row r="1" spans="1:15" ht="18" x14ac:dyDescent="0.25">
      <c r="B1" s="4" t="s">
        <v>48</v>
      </c>
    </row>
    <row r="2" spans="1:15" ht="18" x14ac:dyDescent="0.25">
      <c r="B2" s="4"/>
      <c r="D2" s="21" t="s">
        <v>25</v>
      </c>
      <c r="N2" s="17" t="s">
        <v>41</v>
      </c>
      <c r="O2" s="16" t="s">
        <v>42</v>
      </c>
    </row>
    <row r="3" spans="1:15" ht="15.75" x14ac:dyDescent="0.25">
      <c r="B3" s="3" t="s">
        <v>8</v>
      </c>
      <c r="H3" s="3"/>
      <c r="N3">
        <f>F5</f>
        <v>1000</v>
      </c>
      <c r="O3">
        <f>F5</f>
        <v>1000</v>
      </c>
    </row>
    <row r="4" spans="1:15" ht="15.75" x14ac:dyDescent="0.25">
      <c r="B4" s="3"/>
      <c r="H4" s="3"/>
      <c r="N4">
        <f>ROUNDUP((N3*0.688),0)</f>
        <v>688</v>
      </c>
      <c r="O4">
        <f>ROUNDUP((O3*0.782),0)</f>
        <v>782</v>
      </c>
    </row>
    <row r="5" spans="1:15" ht="15.75" x14ac:dyDescent="0.25">
      <c r="B5" s="3" t="s">
        <v>38</v>
      </c>
      <c r="E5" s="18"/>
      <c r="F5" s="35">
        <v>1000</v>
      </c>
      <c r="H5" s="3" t="s">
        <v>13</v>
      </c>
      <c r="K5" s="20"/>
      <c r="M5" s="20">
        <f>INT(F5*0.4)</f>
        <v>400</v>
      </c>
      <c r="N5">
        <f>N3+N4</f>
        <v>1688</v>
      </c>
      <c r="O5">
        <f>O3+O4</f>
        <v>1782</v>
      </c>
    </row>
    <row r="6" spans="1:15" ht="15.75" x14ac:dyDescent="0.25">
      <c r="B6" s="3"/>
      <c r="H6" s="3"/>
      <c r="N6" s="10">
        <f>ROUNDUP((N5*1.3),0)</f>
        <v>2195</v>
      </c>
      <c r="O6" s="10">
        <f>ROUNDUP((O5*1.3),0)</f>
        <v>2317</v>
      </c>
    </row>
    <row r="7" spans="1:15" ht="18" x14ac:dyDescent="0.25">
      <c r="B7" s="3" t="s">
        <v>39</v>
      </c>
      <c r="E7" s="19"/>
      <c r="F7" s="31">
        <f>O6</f>
        <v>2317</v>
      </c>
      <c r="H7" s="3" t="s">
        <v>40</v>
      </c>
      <c r="M7" s="29">
        <f>N6</f>
        <v>2195</v>
      </c>
    </row>
    <row r="8" spans="1:15" ht="15.75" x14ac:dyDescent="0.25">
      <c r="B8" s="3"/>
      <c r="H8" s="3"/>
    </row>
    <row r="9" spans="1:15" ht="18" x14ac:dyDescent="0.25">
      <c r="A9" s="4" t="s">
        <v>16</v>
      </c>
      <c r="H9" s="3"/>
      <c r="L9" s="9"/>
    </row>
    <row r="10" spans="1:15" ht="15.75" x14ac:dyDescent="0.25">
      <c r="A10" s="6" t="s">
        <v>32</v>
      </c>
      <c r="B10" s="2" t="s">
        <v>49</v>
      </c>
      <c r="H10" s="3"/>
      <c r="N10" s="2"/>
      <c r="O10" s="9"/>
    </row>
    <row r="11" spans="1:15" ht="15.75" x14ac:dyDescent="0.25">
      <c r="A11" s="6" t="s">
        <v>33</v>
      </c>
      <c r="B11" s="28" t="s">
        <v>46</v>
      </c>
      <c r="H11" s="3"/>
    </row>
    <row r="12" spans="1:15" ht="15.75" x14ac:dyDescent="0.25">
      <c r="B12" s="8" t="s">
        <v>50</v>
      </c>
      <c r="H12" s="3"/>
      <c r="I12" s="19"/>
      <c r="L12" s="11"/>
    </row>
    <row r="13" spans="1:15" ht="15.75" x14ac:dyDescent="0.25">
      <c r="A13" s="6" t="s">
        <v>10</v>
      </c>
      <c r="B13" s="30" t="s">
        <v>51</v>
      </c>
      <c r="C13" s="14"/>
      <c r="D13" s="14"/>
      <c r="E13" s="14"/>
      <c r="F13" s="14"/>
      <c r="H13" s="9"/>
      <c r="I13" s="19"/>
      <c r="J13" s="9"/>
    </row>
    <row r="14" spans="1:15" ht="15.75" x14ac:dyDescent="0.25">
      <c r="A14" s="6"/>
      <c r="B14" s="19" t="s">
        <v>47</v>
      </c>
      <c r="C14" s="14"/>
      <c r="D14" s="14"/>
      <c r="E14" s="14"/>
      <c r="F14" s="14"/>
      <c r="H14" s="9"/>
      <c r="I14" s="19"/>
      <c r="J14" s="9"/>
    </row>
    <row r="15" spans="1:15" ht="15.75" x14ac:dyDescent="0.25">
      <c r="A15" s="6"/>
      <c r="B15" s="19"/>
      <c r="C15" s="14"/>
      <c r="D15" s="14"/>
      <c r="E15" s="14"/>
      <c r="F15" s="14"/>
      <c r="H15" s="9"/>
      <c r="I15" s="19"/>
      <c r="J15" s="9"/>
    </row>
    <row r="16" spans="1:15" x14ac:dyDescent="0.2">
      <c r="A16" s="6"/>
      <c r="B16" s="10" t="s">
        <v>64</v>
      </c>
      <c r="J16" s="33" t="s">
        <v>27</v>
      </c>
    </row>
    <row r="17" spans="1:18" x14ac:dyDescent="0.2">
      <c r="A17" s="6"/>
      <c r="B17" s="2"/>
    </row>
    <row r="18" spans="1:18" ht="20.25" x14ac:dyDescent="0.3">
      <c r="B18" s="2"/>
      <c r="C18" s="3" t="s">
        <v>43</v>
      </c>
      <c r="H18" s="20" t="s">
        <v>44</v>
      </c>
      <c r="J18" s="8"/>
      <c r="M18" s="42" t="s">
        <v>55</v>
      </c>
      <c r="P18" s="44">
        <f>$S$102</f>
        <v>12421</v>
      </c>
      <c r="R18" s="46" t="s">
        <v>56</v>
      </c>
    </row>
    <row r="19" spans="1:18" ht="6.75" customHeight="1" x14ac:dyDescent="0.2"/>
    <row r="20" spans="1:18" ht="20.25" hidden="1" x14ac:dyDescent="0.3">
      <c r="B20" s="2" t="s">
        <v>5</v>
      </c>
      <c r="C20" s="2"/>
      <c r="G20" s="7" t="s">
        <v>5</v>
      </c>
      <c r="H20" s="2"/>
      <c r="M20" s="47" t="s">
        <v>62</v>
      </c>
      <c r="P20" s="48">
        <f>$O$163</f>
        <v>12809</v>
      </c>
      <c r="R20" s="49" t="s">
        <v>63</v>
      </c>
    </row>
    <row r="21" spans="1:18" x14ac:dyDescent="0.2">
      <c r="B21" s="2" t="s">
        <v>45</v>
      </c>
      <c r="C21" s="2"/>
      <c r="G21" s="7" t="s">
        <v>6</v>
      </c>
      <c r="H21" s="2"/>
      <c r="M21" s="5"/>
    </row>
    <row r="22" spans="1:18" x14ac:dyDescent="0.2">
      <c r="B22" s="2" t="s">
        <v>21</v>
      </c>
      <c r="C22" s="7" t="s">
        <v>22</v>
      </c>
      <c r="G22" s="7" t="s">
        <v>24</v>
      </c>
      <c r="H22" s="7" t="s">
        <v>22</v>
      </c>
      <c r="M22" s="5"/>
      <c r="N22" s="32" t="s">
        <v>9</v>
      </c>
      <c r="Q22" s="41" t="s">
        <v>59</v>
      </c>
    </row>
    <row r="23" spans="1:18" x14ac:dyDescent="0.2">
      <c r="A23" t="s">
        <v>1</v>
      </c>
      <c r="B23" s="2" t="s">
        <v>20</v>
      </c>
      <c r="C23" s="7" t="s">
        <v>20</v>
      </c>
      <c r="D23" s="7" t="s">
        <v>23</v>
      </c>
      <c r="E23" s="2" t="s">
        <v>3</v>
      </c>
      <c r="G23" s="2" t="s">
        <v>20</v>
      </c>
      <c r="H23" s="7" t="s">
        <v>20</v>
      </c>
      <c r="I23" s="7" t="s">
        <v>2</v>
      </c>
      <c r="J23" s="2" t="s">
        <v>3</v>
      </c>
      <c r="L23" t="s">
        <v>7</v>
      </c>
      <c r="N23" s="32" t="s">
        <v>7</v>
      </c>
      <c r="Q23" s="41" t="s">
        <v>60</v>
      </c>
    </row>
    <row r="24" spans="1:18" x14ac:dyDescent="0.2">
      <c r="N24" s="32"/>
    </row>
    <row r="25" spans="1:18" x14ac:dyDescent="0.2">
      <c r="A25" s="1">
        <v>39083</v>
      </c>
      <c r="B25" s="2">
        <f>$F$7</f>
        <v>2317</v>
      </c>
      <c r="C25">
        <f>$F$7-$M$5</f>
        <v>1917</v>
      </c>
      <c r="D25">
        <f>ROUNDUP((B25*0),0)</f>
        <v>0</v>
      </c>
      <c r="E25">
        <f>C25+D25</f>
        <v>1917</v>
      </c>
      <c r="G25">
        <f>$M$7</f>
        <v>2195</v>
      </c>
      <c r="H25">
        <f>$M$7-$M$5</f>
        <v>1795</v>
      </c>
      <c r="I25">
        <f>ROUNDUP((G25*0),0)</f>
        <v>0</v>
      </c>
      <c r="J25">
        <f>H25+I25</f>
        <v>1795</v>
      </c>
      <c r="L25">
        <f>E25-J25</f>
        <v>122</v>
      </c>
      <c r="N25" s="32"/>
    </row>
    <row r="26" spans="1:18" x14ac:dyDescent="0.2">
      <c r="A26" s="1">
        <v>39114</v>
      </c>
      <c r="B26" s="2">
        <f t="shared" ref="B26:B89" si="0">$F$7</f>
        <v>2317</v>
      </c>
      <c r="C26">
        <f t="shared" ref="C26:C89" si="1">$F$7-$M$5</f>
        <v>1917</v>
      </c>
      <c r="D26">
        <f>ROUNDUP((B26*0),0)</f>
        <v>0</v>
      </c>
      <c r="E26">
        <f t="shared" ref="E26:E87" si="2">C26+D26</f>
        <v>1917</v>
      </c>
      <c r="G26">
        <f t="shared" ref="G26:G89" si="3">$M$7</f>
        <v>2195</v>
      </c>
      <c r="H26">
        <f t="shared" ref="H26:H89" si="4">$M$7-$M$5</f>
        <v>1795</v>
      </c>
      <c r="I26">
        <f>ROUNDUP((G26*0),0)</f>
        <v>0</v>
      </c>
      <c r="J26">
        <f t="shared" ref="J26:J89" si="5">H26+I26</f>
        <v>1795</v>
      </c>
      <c r="L26">
        <f t="shared" ref="L26:L87" si="6">E26-J26</f>
        <v>122</v>
      </c>
      <c r="N26" s="33">
        <f>SUM(L25:L26)</f>
        <v>244</v>
      </c>
      <c r="Q26" s="40">
        <f>$N$26</f>
        <v>244</v>
      </c>
    </row>
    <row r="27" spans="1:18" x14ac:dyDescent="0.2">
      <c r="A27" s="1">
        <v>39142</v>
      </c>
      <c r="B27" s="2">
        <f t="shared" si="0"/>
        <v>2317</v>
      </c>
      <c r="C27">
        <f t="shared" si="1"/>
        <v>1917</v>
      </c>
      <c r="D27">
        <f>ROUNDUP((B27*0),0)</f>
        <v>0</v>
      </c>
      <c r="E27">
        <f t="shared" si="2"/>
        <v>1917</v>
      </c>
      <c r="G27">
        <f t="shared" si="3"/>
        <v>2195</v>
      </c>
      <c r="H27">
        <f t="shared" si="4"/>
        <v>1795</v>
      </c>
      <c r="I27">
        <f>ROUNDUP((G27*0),0)</f>
        <v>0</v>
      </c>
      <c r="J27">
        <f t="shared" si="5"/>
        <v>1795</v>
      </c>
      <c r="L27">
        <f t="shared" si="6"/>
        <v>122</v>
      </c>
      <c r="N27" s="32"/>
    </row>
    <row r="28" spans="1:18" x14ac:dyDescent="0.2">
      <c r="A28" s="1">
        <v>39173</v>
      </c>
      <c r="B28" s="2">
        <f t="shared" si="0"/>
        <v>2317</v>
      </c>
      <c r="C28">
        <f t="shared" si="1"/>
        <v>1917</v>
      </c>
      <c r="D28">
        <f>ROUNDUP((B28*0.008),0)</f>
        <v>19</v>
      </c>
      <c r="E28">
        <f t="shared" si="2"/>
        <v>1936</v>
      </c>
      <c r="G28">
        <f t="shared" si="3"/>
        <v>2195</v>
      </c>
      <c r="H28">
        <f t="shared" si="4"/>
        <v>1795</v>
      </c>
      <c r="I28">
        <f>ROUNDUP((G28*0.008),0)</f>
        <v>18</v>
      </c>
      <c r="J28">
        <f t="shared" si="5"/>
        <v>1813</v>
      </c>
      <c r="L28">
        <f t="shared" si="6"/>
        <v>123</v>
      </c>
      <c r="N28" s="32"/>
    </row>
    <row r="29" spans="1:18" x14ac:dyDescent="0.2">
      <c r="A29" s="1">
        <v>39203</v>
      </c>
      <c r="B29" s="2">
        <f t="shared" si="0"/>
        <v>2317</v>
      </c>
      <c r="C29">
        <f t="shared" si="1"/>
        <v>1917</v>
      </c>
      <c r="D29">
        <f>ROUNDUP((B29*0.008),0)</f>
        <v>19</v>
      </c>
      <c r="E29">
        <f t="shared" si="2"/>
        <v>1936</v>
      </c>
      <c r="G29">
        <f t="shared" si="3"/>
        <v>2195</v>
      </c>
      <c r="H29">
        <f t="shared" si="4"/>
        <v>1795</v>
      </c>
      <c r="I29">
        <f>ROUNDUP((G29*0.008),0)</f>
        <v>18</v>
      </c>
      <c r="J29">
        <f t="shared" si="5"/>
        <v>1813</v>
      </c>
      <c r="L29">
        <f t="shared" si="6"/>
        <v>123</v>
      </c>
      <c r="N29" s="32"/>
    </row>
    <row r="30" spans="1:18" x14ac:dyDescent="0.2">
      <c r="A30" s="1">
        <v>39234</v>
      </c>
      <c r="B30" s="2">
        <f t="shared" si="0"/>
        <v>2317</v>
      </c>
      <c r="C30">
        <f t="shared" si="1"/>
        <v>1917</v>
      </c>
      <c r="D30">
        <f>ROUNDUP((B30*0.008),0)</f>
        <v>19</v>
      </c>
      <c r="E30">
        <f t="shared" si="2"/>
        <v>1936</v>
      </c>
      <c r="G30">
        <f t="shared" si="3"/>
        <v>2195</v>
      </c>
      <c r="H30">
        <f t="shared" si="4"/>
        <v>1795</v>
      </c>
      <c r="I30">
        <f>ROUNDUP((G30*0.008),0)</f>
        <v>18</v>
      </c>
      <c r="J30">
        <f t="shared" si="5"/>
        <v>1813</v>
      </c>
      <c r="L30">
        <f t="shared" si="6"/>
        <v>123</v>
      </c>
      <c r="N30" s="32"/>
    </row>
    <row r="31" spans="1:18" x14ac:dyDescent="0.2">
      <c r="A31" s="1">
        <v>39264</v>
      </c>
      <c r="B31" s="2">
        <f t="shared" si="0"/>
        <v>2317</v>
      </c>
      <c r="C31">
        <f t="shared" si="1"/>
        <v>1917</v>
      </c>
      <c r="D31">
        <f>ROUNDUP((B31*0.013),0)</f>
        <v>31</v>
      </c>
      <c r="E31">
        <f t="shared" si="2"/>
        <v>1948</v>
      </c>
      <c r="G31">
        <f t="shared" si="3"/>
        <v>2195</v>
      </c>
      <c r="H31">
        <f t="shared" si="4"/>
        <v>1795</v>
      </c>
      <c r="I31">
        <f>ROUNDUP((G31*0.013),0)</f>
        <v>29</v>
      </c>
      <c r="J31">
        <f t="shared" si="5"/>
        <v>1824</v>
      </c>
      <c r="L31">
        <f t="shared" si="6"/>
        <v>124</v>
      </c>
      <c r="N31" s="32"/>
    </row>
    <row r="32" spans="1:18" x14ac:dyDescent="0.2">
      <c r="A32" s="1">
        <v>39295</v>
      </c>
      <c r="B32" s="2">
        <f t="shared" si="0"/>
        <v>2317</v>
      </c>
      <c r="C32">
        <f t="shared" si="1"/>
        <v>1917</v>
      </c>
      <c r="D32">
        <f>ROUNDUP((B32*0.013),0)</f>
        <v>31</v>
      </c>
      <c r="E32">
        <f t="shared" si="2"/>
        <v>1948</v>
      </c>
      <c r="G32">
        <f t="shared" si="3"/>
        <v>2195</v>
      </c>
      <c r="H32">
        <f t="shared" si="4"/>
        <v>1795</v>
      </c>
      <c r="I32">
        <f>ROUNDUP((G32*0.013),0)</f>
        <v>29</v>
      </c>
      <c r="J32">
        <f t="shared" si="5"/>
        <v>1824</v>
      </c>
      <c r="L32">
        <f t="shared" si="6"/>
        <v>124</v>
      </c>
      <c r="N32" s="32"/>
    </row>
    <row r="33" spans="1:17" x14ac:dyDescent="0.2">
      <c r="A33" s="1">
        <v>39326</v>
      </c>
      <c r="B33" s="2">
        <f t="shared" si="0"/>
        <v>2317</v>
      </c>
      <c r="C33">
        <f t="shared" si="1"/>
        <v>1917</v>
      </c>
      <c r="D33">
        <f>ROUNDUP((B33*0.013),0)</f>
        <v>31</v>
      </c>
      <c r="E33">
        <f t="shared" si="2"/>
        <v>1948</v>
      </c>
      <c r="G33">
        <f t="shared" si="3"/>
        <v>2195</v>
      </c>
      <c r="H33">
        <f t="shared" si="4"/>
        <v>1795</v>
      </c>
      <c r="I33">
        <f>ROUNDUP((G33*0.013),0)</f>
        <v>29</v>
      </c>
      <c r="J33">
        <f t="shared" si="5"/>
        <v>1824</v>
      </c>
      <c r="L33">
        <f t="shared" si="6"/>
        <v>124</v>
      </c>
      <c r="N33" s="32"/>
    </row>
    <row r="34" spans="1:17" x14ac:dyDescent="0.2">
      <c r="A34" s="1">
        <v>39356</v>
      </c>
      <c r="B34" s="2">
        <f t="shared" si="0"/>
        <v>2317</v>
      </c>
      <c r="C34">
        <f t="shared" si="1"/>
        <v>1917</v>
      </c>
      <c r="D34">
        <f>ROUNDUP((B34*0.042),0)</f>
        <v>98</v>
      </c>
      <c r="E34">
        <f t="shared" si="2"/>
        <v>2015</v>
      </c>
      <c r="G34">
        <f t="shared" si="3"/>
        <v>2195</v>
      </c>
      <c r="H34">
        <f t="shared" si="4"/>
        <v>1795</v>
      </c>
      <c r="I34">
        <f>ROUNDUP((G34*0.042),0)</f>
        <v>93</v>
      </c>
      <c r="J34">
        <f t="shared" si="5"/>
        <v>1888</v>
      </c>
      <c r="L34">
        <f t="shared" si="6"/>
        <v>127</v>
      </c>
      <c r="N34" s="32"/>
    </row>
    <row r="35" spans="1:17" x14ac:dyDescent="0.2">
      <c r="A35" s="1">
        <v>39387</v>
      </c>
      <c r="B35" s="2">
        <f t="shared" si="0"/>
        <v>2317</v>
      </c>
      <c r="C35">
        <f t="shared" si="1"/>
        <v>1917</v>
      </c>
      <c r="D35">
        <f>ROUNDUP((B35*0.042),0)</f>
        <v>98</v>
      </c>
      <c r="E35">
        <f t="shared" si="2"/>
        <v>2015</v>
      </c>
      <c r="G35">
        <f t="shared" si="3"/>
        <v>2195</v>
      </c>
      <c r="H35">
        <f t="shared" si="4"/>
        <v>1795</v>
      </c>
      <c r="I35">
        <f>ROUNDUP((G35*0.042),0)</f>
        <v>93</v>
      </c>
      <c r="J35">
        <f t="shared" si="5"/>
        <v>1888</v>
      </c>
      <c r="L35">
        <f t="shared" si="6"/>
        <v>127</v>
      </c>
      <c r="N35" s="32"/>
    </row>
    <row r="36" spans="1:17" x14ac:dyDescent="0.2">
      <c r="A36" s="1">
        <v>39417</v>
      </c>
      <c r="B36" s="2">
        <f t="shared" si="0"/>
        <v>2317</v>
      </c>
      <c r="C36">
        <f t="shared" si="1"/>
        <v>1917</v>
      </c>
      <c r="D36">
        <f>ROUNDUP((B36*0.042),0)</f>
        <v>98</v>
      </c>
      <c r="E36">
        <f t="shared" si="2"/>
        <v>2015</v>
      </c>
      <c r="G36">
        <f t="shared" si="3"/>
        <v>2195</v>
      </c>
      <c r="H36">
        <f t="shared" si="4"/>
        <v>1795</v>
      </c>
      <c r="I36">
        <f>ROUNDUP((G36*0.042),0)</f>
        <v>93</v>
      </c>
      <c r="J36">
        <f t="shared" si="5"/>
        <v>1888</v>
      </c>
      <c r="L36">
        <f t="shared" si="6"/>
        <v>127</v>
      </c>
      <c r="N36" s="32"/>
    </row>
    <row r="37" spans="1:17" x14ac:dyDescent="0.2">
      <c r="A37" s="1">
        <v>39448</v>
      </c>
      <c r="B37" s="2">
        <f t="shared" si="0"/>
        <v>2317</v>
      </c>
      <c r="C37">
        <f t="shared" si="1"/>
        <v>1917</v>
      </c>
      <c r="D37">
        <f>ROUNDUP((B37*0.058),0)</f>
        <v>135</v>
      </c>
      <c r="E37">
        <f t="shared" si="2"/>
        <v>2052</v>
      </c>
      <c r="G37">
        <f t="shared" si="3"/>
        <v>2195</v>
      </c>
      <c r="H37">
        <f t="shared" si="4"/>
        <v>1795</v>
      </c>
      <c r="I37">
        <f>ROUNDUP((G37*0.058),0)</f>
        <v>128</v>
      </c>
      <c r="J37">
        <f t="shared" si="5"/>
        <v>1923</v>
      </c>
      <c r="L37">
        <f t="shared" si="6"/>
        <v>129</v>
      </c>
      <c r="N37" s="32"/>
    </row>
    <row r="38" spans="1:17" x14ac:dyDescent="0.2">
      <c r="A38" s="1">
        <v>39479</v>
      </c>
      <c r="B38" s="2">
        <f t="shared" si="0"/>
        <v>2317</v>
      </c>
      <c r="C38">
        <f t="shared" si="1"/>
        <v>1917</v>
      </c>
      <c r="D38">
        <f>ROUNDUP((B38*0.058),0)</f>
        <v>135</v>
      </c>
      <c r="E38">
        <f t="shared" si="2"/>
        <v>2052</v>
      </c>
      <c r="G38">
        <f t="shared" si="3"/>
        <v>2195</v>
      </c>
      <c r="H38">
        <f t="shared" si="4"/>
        <v>1795</v>
      </c>
      <c r="I38">
        <f>ROUNDUP((G38*0.058),0)</f>
        <v>128</v>
      </c>
      <c r="J38">
        <f t="shared" si="5"/>
        <v>1923</v>
      </c>
      <c r="L38">
        <f t="shared" si="6"/>
        <v>129</v>
      </c>
      <c r="N38" s="33">
        <f>SUM(L27:L38)</f>
        <v>1502</v>
      </c>
      <c r="Q38" s="40">
        <f>$N$38</f>
        <v>1502</v>
      </c>
    </row>
    <row r="39" spans="1:17" x14ac:dyDescent="0.2">
      <c r="A39" s="1">
        <v>39508</v>
      </c>
      <c r="B39" s="2">
        <f t="shared" si="0"/>
        <v>2317</v>
      </c>
      <c r="C39">
        <f t="shared" si="1"/>
        <v>1917</v>
      </c>
      <c r="D39">
        <f>ROUNDUP((B39*0.058),0)</f>
        <v>135</v>
      </c>
      <c r="E39">
        <f t="shared" si="2"/>
        <v>2052</v>
      </c>
      <c r="G39">
        <f t="shared" si="3"/>
        <v>2195</v>
      </c>
      <c r="H39">
        <f t="shared" si="4"/>
        <v>1795</v>
      </c>
      <c r="I39">
        <f>ROUNDUP((G39*0.058),0)</f>
        <v>128</v>
      </c>
      <c r="J39">
        <f t="shared" si="5"/>
        <v>1923</v>
      </c>
      <c r="L39">
        <f t="shared" si="6"/>
        <v>129</v>
      </c>
      <c r="N39" s="32"/>
    </row>
    <row r="40" spans="1:17" x14ac:dyDescent="0.2">
      <c r="A40" s="1">
        <v>39539</v>
      </c>
      <c r="B40" s="2">
        <f t="shared" si="0"/>
        <v>2317</v>
      </c>
      <c r="C40">
        <f t="shared" si="1"/>
        <v>1917</v>
      </c>
      <c r="D40">
        <f>ROUNDUP((B40*0.063),0)</f>
        <v>146</v>
      </c>
      <c r="E40">
        <f t="shared" si="2"/>
        <v>2063</v>
      </c>
      <c r="G40">
        <f t="shared" si="3"/>
        <v>2195</v>
      </c>
      <c r="H40">
        <f t="shared" si="4"/>
        <v>1795</v>
      </c>
      <c r="I40">
        <f>ROUNDUP((G40*0.063),0)</f>
        <v>139</v>
      </c>
      <c r="J40">
        <f t="shared" si="5"/>
        <v>1934</v>
      </c>
      <c r="L40">
        <f t="shared" si="6"/>
        <v>129</v>
      </c>
      <c r="N40" s="32"/>
    </row>
    <row r="41" spans="1:17" x14ac:dyDescent="0.2">
      <c r="A41" s="1">
        <v>39569</v>
      </c>
      <c r="B41" s="2">
        <f t="shared" si="0"/>
        <v>2317</v>
      </c>
      <c r="C41">
        <f t="shared" si="1"/>
        <v>1917</v>
      </c>
      <c r="D41">
        <f>ROUNDUP((B41*0.063),0)</f>
        <v>146</v>
      </c>
      <c r="E41">
        <f t="shared" si="2"/>
        <v>2063</v>
      </c>
      <c r="G41">
        <f t="shared" si="3"/>
        <v>2195</v>
      </c>
      <c r="H41">
        <f t="shared" si="4"/>
        <v>1795</v>
      </c>
      <c r="I41">
        <f>ROUNDUP((G41*0.063),0)</f>
        <v>139</v>
      </c>
      <c r="J41">
        <f t="shared" si="5"/>
        <v>1934</v>
      </c>
      <c r="L41">
        <f t="shared" si="6"/>
        <v>129</v>
      </c>
      <c r="N41" s="32"/>
    </row>
    <row r="42" spans="1:17" x14ac:dyDescent="0.2">
      <c r="A42" s="1">
        <v>39600</v>
      </c>
      <c r="B42" s="2">
        <f t="shared" si="0"/>
        <v>2317</v>
      </c>
      <c r="C42">
        <f t="shared" si="1"/>
        <v>1917</v>
      </c>
      <c r="D42">
        <f>ROUNDUP((B42*0.063),0)</f>
        <v>146</v>
      </c>
      <c r="E42">
        <f t="shared" si="2"/>
        <v>2063</v>
      </c>
      <c r="G42">
        <f t="shared" si="3"/>
        <v>2195</v>
      </c>
      <c r="H42">
        <f t="shared" si="4"/>
        <v>1795</v>
      </c>
      <c r="I42">
        <f>ROUNDUP((G42*0.063),0)</f>
        <v>139</v>
      </c>
      <c r="J42">
        <f t="shared" si="5"/>
        <v>1934</v>
      </c>
      <c r="L42">
        <f t="shared" si="6"/>
        <v>129</v>
      </c>
      <c r="N42" s="32"/>
    </row>
    <row r="43" spans="1:17" x14ac:dyDescent="0.2">
      <c r="A43" s="1">
        <v>39630</v>
      </c>
      <c r="B43" s="2">
        <f t="shared" si="0"/>
        <v>2317</v>
      </c>
      <c r="C43">
        <f t="shared" si="1"/>
        <v>1917</v>
      </c>
      <c r="D43">
        <f>ROUNDUP((B43*0.092),0)</f>
        <v>214</v>
      </c>
      <c r="E43">
        <f t="shared" si="2"/>
        <v>2131</v>
      </c>
      <c r="G43">
        <f t="shared" si="3"/>
        <v>2195</v>
      </c>
      <c r="H43">
        <f t="shared" si="4"/>
        <v>1795</v>
      </c>
      <c r="I43">
        <f>ROUNDUP((G43*0.092),0)</f>
        <v>202</v>
      </c>
      <c r="J43">
        <f t="shared" si="5"/>
        <v>1997</v>
      </c>
      <c r="L43">
        <f t="shared" si="6"/>
        <v>134</v>
      </c>
      <c r="N43" s="32"/>
    </row>
    <row r="44" spans="1:17" x14ac:dyDescent="0.2">
      <c r="A44" s="1">
        <v>39661</v>
      </c>
      <c r="B44" s="2">
        <f t="shared" si="0"/>
        <v>2317</v>
      </c>
      <c r="C44">
        <f t="shared" si="1"/>
        <v>1917</v>
      </c>
      <c r="D44">
        <f>ROUNDUP((B44*0.092),0)</f>
        <v>214</v>
      </c>
      <c r="E44">
        <f t="shared" si="2"/>
        <v>2131</v>
      </c>
      <c r="G44">
        <f t="shared" si="3"/>
        <v>2195</v>
      </c>
      <c r="H44">
        <f t="shared" si="4"/>
        <v>1795</v>
      </c>
      <c r="I44">
        <f>ROUNDUP((G44*0.092),0)</f>
        <v>202</v>
      </c>
      <c r="J44">
        <f t="shared" si="5"/>
        <v>1997</v>
      </c>
      <c r="L44">
        <f t="shared" si="6"/>
        <v>134</v>
      </c>
      <c r="N44" s="32"/>
    </row>
    <row r="45" spans="1:17" x14ac:dyDescent="0.2">
      <c r="A45" s="1">
        <v>39692</v>
      </c>
      <c r="B45" s="2">
        <f t="shared" si="0"/>
        <v>2317</v>
      </c>
      <c r="C45">
        <f t="shared" si="1"/>
        <v>1917</v>
      </c>
      <c r="D45">
        <f>ROUNDUP((B45*0.092),0)</f>
        <v>214</v>
      </c>
      <c r="E45">
        <f t="shared" si="2"/>
        <v>2131</v>
      </c>
      <c r="G45">
        <f t="shared" si="3"/>
        <v>2195</v>
      </c>
      <c r="H45">
        <f t="shared" si="4"/>
        <v>1795</v>
      </c>
      <c r="I45">
        <f>ROUNDUP((G45*0.092),0)</f>
        <v>202</v>
      </c>
      <c r="J45">
        <f t="shared" si="5"/>
        <v>1997</v>
      </c>
      <c r="L45">
        <f t="shared" si="6"/>
        <v>134</v>
      </c>
      <c r="N45" s="32"/>
    </row>
    <row r="46" spans="1:17" x14ac:dyDescent="0.2">
      <c r="A46" s="22">
        <v>39729</v>
      </c>
      <c r="B46" s="2">
        <f t="shared" si="0"/>
        <v>2317</v>
      </c>
      <c r="C46">
        <f t="shared" si="1"/>
        <v>1917</v>
      </c>
      <c r="D46">
        <f>ROUNDUP((B46*0.129),0)</f>
        <v>299</v>
      </c>
      <c r="E46">
        <f t="shared" si="2"/>
        <v>2216</v>
      </c>
      <c r="G46">
        <f t="shared" si="3"/>
        <v>2195</v>
      </c>
      <c r="H46">
        <f t="shared" si="4"/>
        <v>1795</v>
      </c>
      <c r="I46">
        <f>ROUNDUP((G46*0.129),0)</f>
        <v>284</v>
      </c>
      <c r="J46">
        <f t="shared" si="5"/>
        <v>2079</v>
      </c>
      <c r="L46">
        <f t="shared" si="6"/>
        <v>137</v>
      </c>
      <c r="N46" s="32"/>
    </row>
    <row r="47" spans="1:17" x14ac:dyDescent="0.2">
      <c r="A47" s="22">
        <v>39760</v>
      </c>
      <c r="B47" s="2">
        <f t="shared" si="0"/>
        <v>2317</v>
      </c>
      <c r="C47">
        <f t="shared" si="1"/>
        <v>1917</v>
      </c>
      <c r="D47">
        <f>ROUNDUP((B47*0.129),0)</f>
        <v>299</v>
      </c>
      <c r="E47">
        <f t="shared" si="2"/>
        <v>2216</v>
      </c>
      <c r="G47">
        <f t="shared" si="3"/>
        <v>2195</v>
      </c>
      <c r="H47">
        <f t="shared" si="4"/>
        <v>1795</v>
      </c>
      <c r="I47">
        <f>ROUNDUP((G47*0.129),0)</f>
        <v>284</v>
      </c>
      <c r="J47">
        <f t="shared" si="5"/>
        <v>2079</v>
      </c>
      <c r="L47">
        <f t="shared" si="6"/>
        <v>137</v>
      </c>
      <c r="N47" s="32"/>
    </row>
    <row r="48" spans="1:17" x14ac:dyDescent="0.2">
      <c r="A48" s="22">
        <v>39790</v>
      </c>
      <c r="B48" s="2">
        <f t="shared" si="0"/>
        <v>2317</v>
      </c>
      <c r="C48">
        <f t="shared" si="1"/>
        <v>1917</v>
      </c>
      <c r="D48">
        <f>ROUNDUP((B48*0.129),0)</f>
        <v>299</v>
      </c>
      <c r="E48">
        <f t="shared" si="2"/>
        <v>2216</v>
      </c>
      <c r="G48">
        <f t="shared" si="3"/>
        <v>2195</v>
      </c>
      <c r="H48">
        <f t="shared" si="4"/>
        <v>1795</v>
      </c>
      <c r="I48">
        <f>ROUNDUP((G48*0.129),0)</f>
        <v>284</v>
      </c>
      <c r="J48">
        <f t="shared" si="5"/>
        <v>2079</v>
      </c>
      <c r="L48">
        <f t="shared" si="6"/>
        <v>137</v>
      </c>
      <c r="N48" s="32"/>
    </row>
    <row r="49" spans="1:17" x14ac:dyDescent="0.2">
      <c r="A49" s="1">
        <v>39814</v>
      </c>
      <c r="B49" s="2">
        <f t="shared" si="0"/>
        <v>2317</v>
      </c>
      <c r="C49">
        <f t="shared" si="1"/>
        <v>1917</v>
      </c>
      <c r="D49">
        <f>ROUNDUP((B49*0.166),0)</f>
        <v>385</v>
      </c>
      <c r="E49">
        <f t="shared" si="2"/>
        <v>2302</v>
      </c>
      <c r="G49">
        <f t="shared" si="3"/>
        <v>2195</v>
      </c>
      <c r="H49">
        <f t="shared" si="4"/>
        <v>1795</v>
      </c>
      <c r="I49">
        <f>ROUNDUP((G49*0.166),0)</f>
        <v>365</v>
      </c>
      <c r="J49">
        <f t="shared" si="5"/>
        <v>2160</v>
      </c>
      <c r="L49">
        <f t="shared" si="6"/>
        <v>142</v>
      </c>
      <c r="N49" s="32"/>
    </row>
    <row r="50" spans="1:17" x14ac:dyDescent="0.2">
      <c r="A50" s="1">
        <v>39845</v>
      </c>
      <c r="B50" s="2">
        <f t="shared" si="0"/>
        <v>2317</v>
      </c>
      <c r="C50">
        <f t="shared" si="1"/>
        <v>1917</v>
      </c>
      <c r="D50">
        <f>ROUNDUP((B50*0.166),0)</f>
        <v>385</v>
      </c>
      <c r="E50">
        <f t="shared" si="2"/>
        <v>2302</v>
      </c>
      <c r="G50">
        <f t="shared" si="3"/>
        <v>2195</v>
      </c>
      <c r="H50">
        <f t="shared" si="4"/>
        <v>1795</v>
      </c>
      <c r="I50">
        <f>ROUNDUP((G50*0.166),0)</f>
        <v>365</v>
      </c>
      <c r="J50">
        <f t="shared" si="5"/>
        <v>2160</v>
      </c>
      <c r="L50">
        <f t="shared" si="6"/>
        <v>142</v>
      </c>
      <c r="N50" s="33">
        <f>SUM(L39:L50)</f>
        <v>1613</v>
      </c>
      <c r="Q50" s="40">
        <f>$N$50</f>
        <v>1613</v>
      </c>
    </row>
    <row r="51" spans="1:17" x14ac:dyDescent="0.2">
      <c r="A51" s="1">
        <v>39881</v>
      </c>
      <c r="B51" s="2">
        <f t="shared" si="0"/>
        <v>2317</v>
      </c>
      <c r="C51">
        <f t="shared" si="1"/>
        <v>1917</v>
      </c>
      <c r="D51">
        <f>ROUNDUP((B51*0.166),0)</f>
        <v>385</v>
      </c>
      <c r="E51">
        <f t="shared" si="2"/>
        <v>2302</v>
      </c>
      <c r="G51">
        <f t="shared" si="3"/>
        <v>2195</v>
      </c>
      <c r="H51">
        <f t="shared" si="4"/>
        <v>1795</v>
      </c>
      <c r="I51">
        <f>ROUNDUP((G51*0.166),0)</f>
        <v>365</v>
      </c>
      <c r="J51">
        <f t="shared" si="5"/>
        <v>2160</v>
      </c>
      <c r="L51">
        <f t="shared" si="6"/>
        <v>142</v>
      </c>
      <c r="N51" s="32"/>
    </row>
    <row r="52" spans="1:17" x14ac:dyDescent="0.2">
      <c r="A52" s="1">
        <v>39904</v>
      </c>
      <c r="B52" s="2">
        <f t="shared" si="0"/>
        <v>2317</v>
      </c>
      <c r="C52">
        <f t="shared" si="1"/>
        <v>1917</v>
      </c>
      <c r="D52">
        <f>ROUNDUP((B52*0.169),0)</f>
        <v>392</v>
      </c>
      <c r="E52">
        <f t="shared" si="2"/>
        <v>2309</v>
      </c>
      <c r="G52">
        <f t="shared" si="3"/>
        <v>2195</v>
      </c>
      <c r="H52">
        <f t="shared" si="4"/>
        <v>1795</v>
      </c>
      <c r="I52">
        <f>ROUNDUP((G52*0.169),0)</f>
        <v>371</v>
      </c>
      <c r="J52">
        <f t="shared" si="5"/>
        <v>2166</v>
      </c>
      <c r="L52">
        <f t="shared" si="6"/>
        <v>143</v>
      </c>
      <c r="N52" s="32"/>
    </row>
    <row r="53" spans="1:17" x14ac:dyDescent="0.2">
      <c r="A53" s="1">
        <v>39934</v>
      </c>
      <c r="B53" s="2">
        <f t="shared" si="0"/>
        <v>2317</v>
      </c>
      <c r="C53">
        <f t="shared" si="1"/>
        <v>1917</v>
      </c>
      <c r="D53">
        <f>ROUNDUP((B53*0.169),0)</f>
        <v>392</v>
      </c>
      <c r="E53">
        <f t="shared" si="2"/>
        <v>2309</v>
      </c>
      <c r="G53">
        <f t="shared" si="3"/>
        <v>2195</v>
      </c>
      <c r="H53">
        <f t="shared" si="4"/>
        <v>1795</v>
      </c>
      <c r="I53">
        <f>ROUNDUP((G53*0.169),0)</f>
        <v>371</v>
      </c>
      <c r="J53">
        <f t="shared" si="5"/>
        <v>2166</v>
      </c>
      <c r="L53">
        <f t="shared" si="6"/>
        <v>143</v>
      </c>
      <c r="N53" s="32"/>
    </row>
    <row r="54" spans="1:17" x14ac:dyDescent="0.2">
      <c r="A54" s="1">
        <v>39965</v>
      </c>
      <c r="B54" s="2">
        <f t="shared" si="0"/>
        <v>2317</v>
      </c>
      <c r="C54">
        <f t="shared" si="1"/>
        <v>1917</v>
      </c>
      <c r="D54">
        <f>ROUNDUP((B54*0.169),0)</f>
        <v>392</v>
      </c>
      <c r="E54">
        <f t="shared" si="2"/>
        <v>2309</v>
      </c>
      <c r="G54">
        <f t="shared" si="3"/>
        <v>2195</v>
      </c>
      <c r="H54">
        <f t="shared" si="4"/>
        <v>1795</v>
      </c>
      <c r="I54">
        <f>ROUNDUP((G54*0.169),0)</f>
        <v>371</v>
      </c>
      <c r="J54">
        <f t="shared" si="5"/>
        <v>2166</v>
      </c>
      <c r="L54">
        <f t="shared" si="6"/>
        <v>143</v>
      </c>
      <c r="N54" s="32"/>
    </row>
    <row r="55" spans="1:17" x14ac:dyDescent="0.2">
      <c r="A55" s="1">
        <v>39995</v>
      </c>
      <c r="B55" s="2">
        <f t="shared" si="0"/>
        <v>2317</v>
      </c>
      <c r="C55">
        <f t="shared" si="1"/>
        <v>1917</v>
      </c>
      <c r="D55">
        <f>ROUNDUP((B55*0.185),0)</f>
        <v>429</v>
      </c>
      <c r="E55">
        <f t="shared" si="2"/>
        <v>2346</v>
      </c>
      <c r="G55">
        <f t="shared" si="3"/>
        <v>2195</v>
      </c>
      <c r="H55">
        <f t="shared" si="4"/>
        <v>1795</v>
      </c>
      <c r="I55">
        <f>ROUNDUP((G55*0.185),0)</f>
        <v>407</v>
      </c>
      <c r="J55">
        <f t="shared" si="5"/>
        <v>2202</v>
      </c>
      <c r="L55">
        <f t="shared" si="6"/>
        <v>144</v>
      </c>
      <c r="N55" s="32"/>
    </row>
    <row r="56" spans="1:17" x14ac:dyDescent="0.2">
      <c r="A56" s="1">
        <v>40026</v>
      </c>
      <c r="B56" s="2">
        <f t="shared" si="0"/>
        <v>2317</v>
      </c>
      <c r="C56">
        <f t="shared" si="1"/>
        <v>1917</v>
      </c>
      <c r="D56">
        <f>ROUNDUP((B56*0.185),0)</f>
        <v>429</v>
      </c>
      <c r="E56">
        <f t="shared" si="2"/>
        <v>2346</v>
      </c>
      <c r="G56">
        <f t="shared" si="3"/>
        <v>2195</v>
      </c>
      <c r="H56">
        <f t="shared" si="4"/>
        <v>1795</v>
      </c>
      <c r="I56">
        <f>ROUNDUP((G56*0.185),0)</f>
        <v>407</v>
      </c>
      <c r="J56">
        <f t="shared" si="5"/>
        <v>2202</v>
      </c>
      <c r="L56">
        <f t="shared" si="6"/>
        <v>144</v>
      </c>
      <c r="N56" s="32"/>
    </row>
    <row r="57" spans="1:17" x14ac:dyDescent="0.2">
      <c r="A57" s="1">
        <v>40057</v>
      </c>
      <c r="B57" s="2">
        <f t="shared" si="0"/>
        <v>2317</v>
      </c>
      <c r="C57">
        <f t="shared" si="1"/>
        <v>1917</v>
      </c>
      <c r="D57">
        <f>ROUNDUP((B57*0.185),0)</f>
        <v>429</v>
      </c>
      <c r="E57">
        <f t="shared" si="2"/>
        <v>2346</v>
      </c>
      <c r="G57">
        <f t="shared" si="3"/>
        <v>2195</v>
      </c>
      <c r="H57">
        <f t="shared" si="4"/>
        <v>1795</v>
      </c>
      <c r="I57">
        <f>ROUNDUP((G57*0.185),0)</f>
        <v>407</v>
      </c>
      <c r="J57">
        <f t="shared" si="5"/>
        <v>2202</v>
      </c>
      <c r="L57">
        <f t="shared" si="6"/>
        <v>144</v>
      </c>
      <c r="N57" s="32"/>
    </row>
    <row r="58" spans="1:17" x14ac:dyDescent="0.2">
      <c r="A58" s="22">
        <v>40094</v>
      </c>
      <c r="B58" s="2">
        <f t="shared" si="0"/>
        <v>2317</v>
      </c>
      <c r="C58">
        <f t="shared" si="1"/>
        <v>1917</v>
      </c>
      <c r="D58">
        <f>ROUNDUP((B58*0.253),0)</f>
        <v>587</v>
      </c>
      <c r="E58">
        <f t="shared" si="2"/>
        <v>2504</v>
      </c>
      <c r="G58">
        <f t="shared" si="3"/>
        <v>2195</v>
      </c>
      <c r="H58">
        <f t="shared" si="4"/>
        <v>1795</v>
      </c>
      <c r="I58">
        <f>ROUNDUP((G58*0.253),0)</f>
        <v>556</v>
      </c>
      <c r="J58">
        <f t="shared" si="5"/>
        <v>2351</v>
      </c>
      <c r="L58">
        <f t="shared" si="6"/>
        <v>153</v>
      </c>
      <c r="N58" s="32"/>
    </row>
    <row r="59" spans="1:17" x14ac:dyDescent="0.2">
      <c r="A59" s="22">
        <v>40125</v>
      </c>
      <c r="B59" s="2">
        <f t="shared" si="0"/>
        <v>2317</v>
      </c>
      <c r="C59">
        <f t="shared" si="1"/>
        <v>1917</v>
      </c>
      <c r="D59">
        <f>ROUNDUP((B59*0.253),0)</f>
        <v>587</v>
      </c>
      <c r="E59">
        <f t="shared" si="2"/>
        <v>2504</v>
      </c>
      <c r="G59">
        <f t="shared" si="3"/>
        <v>2195</v>
      </c>
      <c r="H59">
        <f t="shared" si="4"/>
        <v>1795</v>
      </c>
      <c r="I59">
        <f>ROUNDUP((G59*0.253),0)</f>
        <v>556</v>
      </c>
      <c r="J59">
        <f t="shared" si="5"/>
        <v>2351</v>
      </c>
      <c r="L59">
        <f t="shared" si="6"/>
        <v>153</v>
      </c>
      <c r="N59" s="32"/>
    </row>
    <row r="60" spans="1:17" x14ac:dyDescent="0.2">
      <c r="A60" s="22">
        <v>40155</v>
      </c>
      <c r="B60" s="2">
        <f t="shared" si="0"/>
        <v>2317</v>
      </c>
      <c r="C60">
        <f t="shared" si="1"/>
        <v>1917</v>
      </c>
      <c r="D60">
        <f>ROUNDUP((B60*0.253),0)</f>
        <v>587</v>
      </c>
      <c r="E60">
        <f t="shared" si="2"/>
        <v>2504</v>
      </c>
      <c r="G60">
        <f t="shared" si="3"/>
        <v>2195</v>
      </c>
      <c r="H60">
        <f t="shared" si="4"/>
        <v>1795</v>
      </c>
      <c r="I60">
        <f>ROUNDUP((G60*0.253),0)</f>
        <v>556</v>
      </c>
      <c r="J60">
        <f t="shared" si="5"/>
        <v>2351</v>
      </c>
      <c r="L60">
        <f t="shared" si="6"/>
        <v>153</v>
      </c>
      <c r="N60" s="32"/>
    </row>
    <row r="61" spans="1:17" x14ac:dyDescent="0.2">
      <c r="A61" s="1">
        <v>40179</v>
      </c>
      <c r="B61" s="2">
        <f t="shared" si="0"/>
        <v>2317</v>
      </c>
      <c r="C61">
        <f t="shared" si="1"/>
        <v>1917</v>
      </c>
      <c r="D61">
        <f>ROUNDUP((B61*0.309),0)</f>
        <v>716</v>
      </c>
      <c r="E61">
        <f t="shared" si="2"/>
        <v>2633</v>
      </c>
      <c r="G61">
        <f t="shared" si="3"/>
        <v>2195</v>
      </c>
      <c r="H61">
        <f t="shared" si="4"/>
        <v>1795</v>
      </c>
      <c r="I61">
        <f>ROUNDUP((G61*0.309),0)</f>
        <v>679</v>
      </c>
      <c r="J61">
        <f t="shared" si="5"/>
        <v>2474</v>
      </c>
      <c r="L61">
        <f t="shared" si="6"/>
        <v>159</v>
      </c>
      <c r="N61" s="32"/>
    </row>
    <row r="62" spans="1:17" x14ac:dyDescent="0.2">
      <c r="A62" s="1">
        <v>40210</v>
      </c>
      <c r="B62" s="2">
        <f t="shared" si="0"/>
        <v>2317</v>
      </c>
      <c r="C62">
        <f t="shared" si="1"/>
        <v>1917</v>
      </c>
      <c r="D62">
        <f>ROUNDUP((B62*0.309),0)</f>
        <v>716</v>
      </c>
      <c r="E62">
        <f t="shared" si="2"/>
        <v>2633</v>
      </c>
      <c r="G62">
        <f t="shared" si="3"/>
        <v>2195</v>
      </c>
      <c r="H62">
        <f t="shared" si="4"/>
        <v>1795</v>
      </c>
      <c r="I62">
        <f>ROUNDUP((G62*0.309),0)</f>
        <v>679</v>
      </c>
      <c r="J62">
        <f t="shared" si="5"/>
        <v>2474</v>
      </c>
      <c r="L62">
        <f t="shared" si="6"/>
        <v>159</v>
      </c>
      <c r="N62" s="33">
        <f>SUM(L51:L62)</f>
        <v>1780</v>
      </c>
      <c r="Q62" s="40">
        <f>$N$62</f>
        <v>1780</v>
      </c>
    </row>
    <row r="63" spans="1:17" x14ac:dyDescent="0.2">
      <c r="A63" s="1">
        <v>40246</v>
      </c>
      <c r="B63" s="2">
        <f t="shared" si="0"/>
        <v>2317</v>
      </c>
      <c r="C63">
        <f t="shared" si="1"/>
        <v>1917</v>
      </c>
      <c r="D63">
        <f>ROUNDUP((B63*0.309),0)</f>
        <v>716</v>
      </c>
      <c r="E63">
        <f t="shared" si="2"/>
        <v>2633</v>
      </c>
      <c r="G63">
        <f t="shared" si="3"/>
        <v>2195</v>
      </c>
      <c r="H63">
        <f t="shared" si="4"/>
        <v>1795</v>
      </c>
      <c r="I63">
        <f>ROUNDUP((G63*0.309),0)</f>
        <v>679</v>
      </c>
      <c r="J63">
        <f t="shared" si="5"/>
        <v>2474</v>
      </c>
      <c r="L63">
        <f t="shared" si="6"/>
        <v>159</v>
      </c>
      <c r="N63" s="32"/>
    </row>
    <row r="64" spans="1:17" x14ac:dyDescent="0.2">
      <c r="A64" s="1">
        <v>40269</v>
      </c>
      <c r="B64" s="2">
        <f t="shared" si="0"/>
        <v>2317</v>
      </c>
      <c r="C64">
        <f t="shared" si="1"/>
        <v>1917</v>
      </c>
      <c r="D64">
        <f>ROUNDUP((B64*0.348),0)</f>
        <v>807</v>
      </c>
      <c r="E64">
        <f t="shared" si="2"/>
        <v>2724</v>
      </c>
      <c r="G64">
        <f t="shared" si="3"/>
        <v>2195</v>
      </c>
      <c r="H64">
        <f t="shared" si="4"/>
        <v>1795</v>
      </c>
      <c r="I64">
        <f>ROUNDUP((G64*0.348),0)</f>
        <v>764</v>
      </c>
      <c r="J64">
        <f t="shared" si="5"/>
        <v>2559</v>
      </c>
      <c r="L64">
        <f t="shared" si="6"/>
        <v>165</v>
      </c>
      <c r="N64" s="32"/>
    </row>
    <row r="65" spans="1:17" x14ac:dyDescent="0.2">
      <c r="A65" s="1">
        <v>40299</v>
      </c>
      <c r="B65" s="2">
        <f t="shared" si="0"/>
        <v>2317</v>
      </c>
      <c r="C65">
        <f t="shared" si="1"/>
        <v>1917</v>
      </c>
      <c r="D65">
        <f>ROUNDUP((B65*0.348),0)</f>
        <v>807</v>
      </c>
      <c r="E65">
        <f t="shared" si="2"/>
        <v>2724</v>
      </c>
      <c r="G65">
        <f t="shared" si="3"/>
        <v>2195</v>
      </c>
      <c r="H65">
        <f t="shared" si="4"/>
        <v>1795</v>
      </c>
      <c r="I65">
        <f>ROUNDUP((G65*0.348),0)</f>
        <v>764</v>
      </c>
      <c r="J65">
        <f t="shared" si="5"/>
        <v>2559</v>
      </c>
      <c r="L65">
        <f t="shared" si="6"/>
        <v>165</v>
      </c>
      <c r="N65" s="32"/>
    </row>
    <row r="66" spans="1:17" x14ac:dyDescent="0.2">
      <c r="A66" s="1">
        <v>40330</v>
      </c>
      <c r="B66" s="2">
        <f t="shared" si="0"/>
        <v>2317</v>
      </c>
      <c r="C66">
        <f t="shared" si="1"/>
        <v>1917</v>
      </c>
      <c r="D66">
        <f>ROUNDUP((B66*0.348),0)</f>
        <v>807</v>
      </c>
      <c r="E66">
        <f t="shared" si="2"/>
        <v>2724</v>
      </c>
      <c r="G66">
        <f t="shared" si="3"/>
        <v>2195</v>
      </c>
      <c r="H66">
        <f t="shared" si="4"/>
        <v>1795</v>
      </c>
      <c r="I66">
        <f>ROUNDUP((G66*0.348),0)</f>
        <v>764</v>
      </c>
      <c r="J66">
        <f t="shared" si="5"/>
        <v>2559</v>
      </c>
      <c r="L66">
        <f t="shared" si="6"/>
        <v>165</v>
      </c>
      <c r="N66" s="32"/>
    </row>
    <row r="67" spans="1:17" x14ac:dyDescent="0.2">
      <c r="A67" s="1">
        <v>40360</v>
      </c>
      <c r="B67" s="2">
        <f t="shared" si="0"/>
        <v>2317</v>
      </c>
      <c r="C67">
        <f t="shared" si="1"/>
        <v>1917</v>
      </c>
      <c r="D67">
        <f>ROUNDUP((B67*0.351),0)</f>
        <v>814</v>
      </c>
      <c r="E67">
        <f t="shared" si="2"/>
        <v>2731</v>
      </c>
      <c r="G67">
        <f t="shared" si="3"/>
        <v>2195</v>
      </c>
      <c r="H67">
        <f t="shared" si="4"/>
        <v>1795</v>
      </c>
      <c r="I67">
        <f>ROUNDUP((G67*0.351),0)</f>
        <v>771</v>
      </c>
      <c r="J67">
        <f t="shared" si="5"/>
        <v>2566</v>
      </c>
      <c r="L67">
        <f t="shared" si="6"/>
        <v>165</v>
      </c>
      <c r="N67" s="32"/>
    </row>
    <row r="68" spans="1:17" x14ac:dyDescent="0.2">
      <c r="A68" s="1">
        <v>40391</v>
      </c>
      <c r="B68" s="2">
        <f t="shared" si="0"/>
        <v>2317</v>
      </c>
      <c r="C68">
        <f t="shared" si="1"/>
        <v>1917</v>
      </c>
      <c r="D68">
        <f>ROUNDUP((B68*0.351),0)</f>
        <v>814</v>
      </c>
      <c r="E68">
        <f t="shared" si="2"/>
        <v>2731</v>
      </c>
      <c r="G68">
        <f t="shared" si="3"/>
        <v>2195</v>
      </c>
      <c r="H68">
        <f t="shared" si="4"/>
        <v>1795</v>
      </c>
      <c r="I68">
        <f>ROUNDUP((G68*0.351),0)</f>
        <v>771</v>
      </c>
      <c r="J68">
        <f t="shared" si="5"/>
        <v>2566</v>
      </c>
      <c r="L68">
        <f t="shared" si="6"/>
        <v>165</v>
      </c>
      <c r="N68" s="32"/>
    </row>
    <row r="69" spans="1:17" x14ac:dyDescent="0.2">
      <c r="A69" s="1">
        <v>40422</v>
      </c>
      <c r="B69" s="2">
        <f t="shared" si="0"/>
        <v>2317</v>
      </c>
      <c r="C69">
        <f t="shared" si="1"/>
        <v>1917</v>
      </c>
      <c r="D69">
        <f>ROUNDUP((B69*0.351),0)</f>
        <v>814</v>
      </c>
      <c r="E69">
        <f t="shared" si="2"/>
        <v>2731</v>
      </c>
      <c r="G69">
        <f t="shared" si="3"/>
        <v>2195</v>
      </c>
      <c r="H69">
        <f t="shared" si="4"/>
        <v>1795</v>
      </c>
      <c r="I69">
        <f>ROUNDUP((G69*0.351),0)</f>
        <v>771</v>
      </c>
      <c r="J69">
        <f t="shared" si="5"/>
        <v>2566</v>
      </c>
      <c r="L69">
        <f t="shared" si="6"/>
        <v>165</v>
      </c>
      <c r="N69" s="32"/>
    </row>
    <row r="70" spans="1:17" x14ac:dyDescent="0.2">
      <c r="A70" s="22">
        <v>40459</v>
      </c>
      <c r="B70" s="2">
        <f t="shared" si="0"/>
        <v>2317</v>
      </c>
      <c r="C70">
        <f t="shared" si="1"/>
        <v>1917</v>
      </c>
      <c r="D70">
        <f>ROUNDUP((B70*0.398),0)</f>
        <v>923</v>
      </c>
      <c r="E70">
        <f t="shared" si="2"/>
        <v>2840</v>
      </c>
      <c r="G70">
        <f t="shared" si="3"/>
        <v>2195</v>
      </c>
      <c r="H70">
        <f t="shared" si="4"/>
        <v>1795</v>
      </c>
      <c r="I70">
        <f>ROUNDUP((G70*0.398),0)</f>
        <v>874</v>
      </c>
      <c r="J70">
        <f t="shared" si="5"/>
        <v>2669</v>
      </c>
      <c r="L70">
        <f t="shared" si="6"/>
        <v>171</v>
      </c>
      <c r="N70" s="32"/>
    </row>
    <row r="71" spans="1:17" x14ac:dyDescent="0.2">
      <c r="A71" s="22">
        <v>40490</v>
      </c>
      <c r="B71" s="2">
        <f t="shared" si="0"/>
        <v>2317</v>
      </c>
      <c r="C71">
        <f t="shared" si="1"/>
        <v>1917</v>
      </c>
      <c r="D71">
        <f>ROUNDUP((B71*0.398),0)</f>
        <v>923</v>
      </c>
      <c r="E71">
        <f t="shared" si="2"/>
        <v>2840</v>
      </c>
      <c r="G71">
        <f t="shared" si="3"/>
        <v>2195</v>
      </c>
      <c r="H71">
        <f t="shared" si="4"/>
        <v>1795</v>
      </c>
      <c r="I71">
        <f>ROUNDUP((G71*0.398),0)</f>
        <v>874</v>
      </c>
      <c r="J71">
        <f t="shared" si="5"/>
        <v>2669</v>
      </c>
      <c r="L71">
        <f t="shared" si="6"/>
        <v>171</v>
      </c>
      <c r="N71" s="32"/>
    </row>
    <row r="72" spans="1:17" x14ac:dyDescent="0.2">
      <c r="A72" s="22">
        <v>40520</v>
      </c>
      <c r="B72" s="2">
        <f t="shared" si="0"/>
        <v>2317</v>
      </c>
      <c r="C72">
        <f t="shared" si="1"/>
        <v>1917</v>
      </c>
      <c r="D72">
        <f>ROUNDUP((B72*0.398),0)</f>
        <v>923</v>
      </c>
      <c r="E72">
        <f t="shared" si="2"/>
        <v>2840</v>
      </c>
      <c r="G72">
        <f t="shared" si="3"/>
        <v>2195</v>
      </c>
      <c r="H72">
        <f t="shared" si="4"/>
        <v>1795</v>
      </c>
      <c r="I72">
        <f>ROUNDUP((G72*0.398),0)</f>
        <v>874</v>
      </c>
      <c r="J72">
        <f t="shared" si="5"/>
        <v>2669</v>
      </c>
      <c r="L72">
        <f t="shared" si="6"/>
        <v>171</v>
      </c>
      <c r="N72" s="32"/>
    </row>
    <row r="73" spans="1:17" x14ac:dyDescent="0.2">
      <c r="A73" s="1">
        <v>40544</v>
      </c>
      <c r="B73" s="2">
        <f t="shared" si="0"/>
        <v>2317</v>
      </c>
      <c r="C73">
        <f t="shared" si="1"/>
        <v>1917</v>
      </c>
      <c r="D73">
        <f>ROUNDUP((B73*0.43),0)</f>
        <v>997</v>
      </c>
      <c r="E73">
        <f t="shared" si="2"/>
        <v>2914</v>
      </c>
      <c r="G73">
        <f t="shared" si="3"/>
        <v>2195</v>
      </c>
      <c r="H73">
        <f t="shared" si="4"/>
        <v>1795</v>
      </c>
      <c r="I73">
        <f>ROUNDUP((G73*0.43),0)</f>
        <v>944</v>
      </c>
      <c r="J73">
        <f t="shared" si="5"/>
        <v>2739</v>
      </c>
      <c r="L73">
        <f t="shared" si="6"/>
        <v>175</v>
      </c>
      <c r="N73" s="32"/>
    </row>
    <row r="74" spans="1:17" x14ac:dyDescent="0.2">
      <c r="A74" s="1">
        <v>40575</v>
      </c>
      <c r="B74" s="2">
        <f t="shared" si="0"/>
        <v>2317</v>
      </c>
      <c r="C74">
        <f t="shared" si="1"/>
        <v>1917</v>
      </c>
      <c r="D74">
        <f>ROUNDUP((B74*0.43),0)</f>
        <v>997</v>
      </c>
      <c r="E74">
        <f t="shared" si="2"/>
        <v>2914</v>
      </c>
      <c r="G74">
        <f t="shared" si="3"/>
        <v>2195</v>
      </c>
      <c r="H74">
        <f t="shared" si="4"/>
        <v>1795</v>
      </c>
      <c r="I74">
        <f>ROUNDUP((G74*0.43),0)</f>
        <v>944</v>
      </c>
      <c r="J74">
        <f t="shared" si="5"/>
        <v>2739</v>
      </c>
      <c r="L74">
        <f t="shared" si="6"/>
        <v>175</v>
      </c>
      <c r="N74" s="33">
        <f>SUM(L63:L74)</f>
        <v>2012</v>
      </c>
      <c r="Q74" s="40">
        <f>$N$74</f>
        <v>2012</v>
      </c>
    </row>
    <row r="75" spans="1:17" x14ac:dyDescent="0.2">
      <c r="A75" s="1">
        <v>40611</v>
      </c>
      <c r="B75" s="2">
        <f t="shared" si="0"/>
        <v>2317</v>
      </c>
      <c r="C75">
        <f t="shared" si="1"/>
        <v>1917</v>
      </c>
      <c r="D75">
        <f>ROUNDUP((B75*0.43),0)</f>
        <v>997</v>
      </c>
      <c r="E75">
        <f t="shared" si="2"/>
        <v>2914</v>
      </c>
      <c r="G75">
        <f t="shared" si="3"/>
        <v>2195</v>
      </c>
      <c r="H75">
        <f t="shared" si="4"/>
        <v>1795</v>
      </c>
      <c r="I75">
        <f>ROUNDUP((G75*0.43),0)</f>
        <v>944</v>
      </c>
      <c r="J75">
        <f t="shared" si="5"/>
        <v>2739</v>
      </c>
      <c r="L75">
        <f t="shared" si="6"/>
        <v>175</v>
      </c>
      <c r="N75" s="32"/>
    </row>
    <row r="76" spans="1:17" x14ac:dyDescent="0.2">
      <c r="A76" s="1">
        <v>40634</v>
      </c>
      <c r="B76" s="2">
        <f t="shared" si="0"/>
        <v>2317</v>
      </c>
      <c r="C76">
        <f t="shared" si="1"/>
        <v>1917</v>
      </c>
      <c r="D76">
        <f t="shared" ref="D76:D81" si="7">ROUNDUP((B76*0.472),0)</f>
        <v>1094</v>
      </c>
      <c r="E76">
        <f t="shared" si="2"/>
        <v>3011</v>
      </c>
      <c r="G76">
        <f t="shared" si="3"/>
        <v>2195</v>
      </c>
      <c r="H76">
        <f t="shared" si="4"/>
        <v>1795</v>
      </c>
      <c r="I76">
        <f t="shared" ref="I76:I81" si="8">ROUNDUP((G76*0.472),0)</f>
        <v>1037</v>
      </c>
      <c r="J76">
        <f t="shared" si="5"/>
        <v>2832</v>
      </c>
      <c r="L76">
        <f t="shared" si="6"/>
        <v>179</v>
      </c>
      <c r="N76" s="32"/>
    </row>
    <row r="77" spans="1:17" x14ac:dyDescent="0.2">
      <c r="A77" s="1">
        <v>40664</v>
      </c>
      <c r="B77" s="2">
        <f t="shared" si="0"/>
        <v>2317</v>
      </c>
      <c r="C77">
        <f t="shared" si="1"/>
        <v>1917</v>
      </c>
      <c r="D77">
        <f t="shared" si="7"/>
        <v>1094</v>
      </c>
      <c r="E77">
        <f t="shared" si="2"/>
        <v>3011</v>
      </c>
      <c r="G77">
        <f t="shared" si="3"/>
        <v>2195</v>
      </c>
      <c r="H77">
        <f t="shared" si="4"/>
        <v>1795</v>
      </c>
      <c r="I77">
        <f t="shared" si="8"/>
        <v>1037</v>
      </c>
      <c r="J77">
        <f t="shared" si="5"/>
        <v>2832</v>
      </c>
      <c r="L77">
        <f t="shared" si="6"/>
        <v>179</v>
      </c>
      <c r="N77" s="32"/>
    </row>
    <row r="78" spans="1:17" x14ac:dyDescent="0.2">
      <c r="A78" s="1">
        <v>40695</v>
      </c>
      <c r="B78" s="2">
        <f t="shared" si="0"/>
        <v>2317</v>
      </c>
      <c r="C78">
        <f t="shared" si="1"/>
        <v>1917</v>
      </c>
      <c r="D78">
        <f t="shared" si="7"/>
        <v>1094</v>
      </c>
      <c r="E78">
        <f t="shared" si="2"/>
        <v>3011</v>
      </c>
      <c r="G78">
        <f t="shared" si="3"/>
        <v>2195</v>
      </c>
      <c r="H78">
        <f t="shared" si="4"/>
        <v>1795</v>
      </c>
      <c r="I78">
        <f t="shared" si="8"/>
        <v>1037</v>
      </c>
      <c r="J78">
        <f t="shared" si="5"/>
        <v>2832</v>
      </c>
      <c r="L78">
        <f t="shared" si="6"/>
        <v>179</v>
      </c>
      <c r="N78" s="33"/>
    </row>
    <row r="79" spans="1:17" x14ac:dyDescent="0.2">
      <c r="A79" s="1">
        <v>40735</v>
      </c>
      <c r="B79" s="2">
        <f t="shared" si="0"/>
        <v>2317</v>
      </c>
      <c r="C79">
        <f t="shared" si="1"/>
        <v>1917</v>
      </c>
      <c r="D79">
        <f t="shared" si="7"/>
        <v>1094</v>
      </c>
      <c r="E79">
        <f t="shared" si="2"/>
        <v>3011</v>
      </c>
      <c r="G79">
        <f t="shared" si="3"/>
        <v>2195</v>
      </c>
      <c r="H79">
        <f t="shared" si="4"/>
        <v>1795</v>
      </c>
      <c r="I79">
        <f t="shared" si="8"/>
        <v>1037</v>
      </c>
      <c r="J79">
        <f t="shared" si="5"/>
        <v>2832</v>
      </c>
      <c r="L79">
        <f t="shared" si="6"/>
        <v>179</v>
      </c>
      <c r="N79" s="33"/>
    </row>
    <row r="80" spans="1:17" x14ac:dyDescent="0.2">
      <c r="A80" s="1">
        <v>40766</v>
      </c>
      <c r="B80" s="2">
        <f t="shared" si="0"/>
        <v>2317</v>
      </c>
      <c r="C80">
        <f t="shared" si="1"/>
        <v>1917</v>
      </c>
      <c r="D80">
        <f t="shared" si="7"/>
        <v>1094</v>
      </c>
      <c r="E80">
        <f t="shared" si="2"/>
        <v>3011</v>
      </c>
      <c r="G80">
        <f t="shared" si="3"/>
        <v>2195</v>
      </c>
      <c r="H80">
        <f t="shared" si="4"/>
        <v>1795</v>
      </c>
      <c r="I80">
        <f t="shared" si="8"/>
        <v>1037</v>
      </c>
      <c r="J80">
        <f t="shared" si="5"/>
        <v>2832</v>
      </c>
      <c r="L80">
        <f t="shared" si="6"/>
        <v>179</v>
      </c>
      <c r="N80" s="33"/>
    </row>
    <row r="81" spans="1:17" x14ac:dyDescent="0.2">
      <c r="A81" s="1">
        <v>40797</v>
      </c>
      <c r="B81" s="2">
        <f t="shared" si="0"/>
        <v>2317</v>
      </c>
      <c r="C81">
        <f t="shared" si="1"/>
        <v>1917</v>
      </c>
      <c r="D81">
        <f t="shared" si="7"/>
        <v>1094</v>
      </c>
      <c r="E81">
        <f t="shared" si="2"/>
        <v>3011</v>
      </c>
      <c r="G81">
        <f t="shared" si="3"/>
        <v>2195</v>
      </c>
      <c r="H81">
        <f t="shared" si="4"/>
        <v>1795</v>
      </c>
      <c r="I81">
        <f t="shared" si="8"/>
        <v>1037</v>
      </c>
      <c r="J81">
        <f t="shared" si="5"/>
        <v>2832</v>
      </c>
      <c r="L81">
        <f t="shared" si="6"/>
        <v>179</v>
      </c>
      <c r="N81" s="33"/>
    </row>
    <row r="82" spans="1:17" x14ac:dyDescent="0.2">
      <c r="A82" s="1">
        <v>40827</v>
      </c>
      <c r="B82" s="2">
        <f t="shared" si="0"/>
        <v>2317</v>
      </c>
      <c r="C82">
        <f t="shared" si="1"/>
        <v>1917</v>
      </c>
      <c r="D82">
        <f>ROUNDUP((B82*0.52),0)</f>
        <v>1205</v>
      </c>
      <c r="E82">
        <f t="shared" si="2"/>
        <v>3122</v>
      </c>
      <c r="G82">
        <f t="shared" si="3"/>
        <v>2195</v>
      </c>
      <c r="H82">
        <f t="shared" si="4"/>
        <v>1795</v>
      </c>
      <c r="I82">
        <f>ROUNDUP((G82*0.52),0)</f>
        <v>1142</v>
      </c>
      <c r="J82">
        <f t="shared" si="5"/>
        <v>2937</v>
      </c>
      <c r="L82">
        <f t="shared" si="6"/>
        <v>185</v>
      </c>
      <c r="N82" s="33"/>
    </row>
    <row r="83" spans="1:17" x14ac:dyDescent="0.2">
      <c r="A83" s="1">
        <v>40858</v>
      </c>
      <c r="B83" s="2">
        <f t="shared" si="0"/>
        <v>2317</v>
      </c>
      <c r="C83">
        <f t="shared" si="1"/>
        <v>1917</v>
      </c>
      <c r="D83">
        <f>ROUNDUP((B83*0.52),0)</f>
        <v>1205</v>
      </c>
      <c r="E83">
        <f t="shared" si="2"/>
        <v>3122</v>
      </c>
      <c r="G83">
        <f t="shared" si="3"/>
        <v>2195</v>
      </c>
      <c r="H83">
        <f t="shared" si="4"/>
        <v>1795</v>
      </c>
      <c r="I83">
        <f>ROUNDUP((G83*0.52),0)</f>
        <v>1142</v>
      </c>
      <c r="J83">
        <f t="shared" si="5"/>
        <v>2937</v>
      </c>
      <c r="L83">
        <f t="shared" si="6"/>
        <v>185</v>
      </c>
      <c r="N83" s="33"/>
    </row>
    <row r="84" spans="1:17" x14ac:dyDescent="0.2">
      <c r="A84" s="1">
        <v>40878</v>
      </c>
      <c r="B84" s="2">
        <f t="shared" si="0"/>
        <v>2317</v>
      </c>
      <c r="C84">
        <f t="shared" si="1"/>
        <v>1917</v>
      </c>
      <c r="D84">
        <f>ROUNDUP((B84*0.52),0)</f>
        <v>1205</v>
      </c>
      <c r="E84">
        <f t="shared" si="2"/>
        <v>3122</v>
      </c>
      <c r="G84">
        <f t="shared" si="3"/>
        <v>2195</v>
      </c>
      <c r="H84">
        <f t="shared" si="4"/>
        <v>1795</v>
      </c>
      <c r="I84">
        <f>ROUNDUP((G84*0.52),0)</f>
        <v>1142</v>
      </c>
      <c r="J84">
        <f t="shared" si="5"/>
        <v>2937</v>
      </c>
      <c r="L84">
        <f t="shared" si="6"/>
        <v>185</v>
      </c>
      <c r="N84" s="32"/>
    </row>
    <row r="85" spans="1:17" x14ac:dyDescent="0.2">
      <c r="A85" s="1">
        <v>40909</v>
      </c>
      <c r="B85" s="2">
        <f t="shared" si="0"/>
        <v>2317</v>
      </c>
      <c r="C85">
        <f t="shared" si="1"/>
        <v>1917</v>
      </c>
      <c r="D85">
        <f t="shared" ref="D85:D90" si="9">ROUNDUP((B85*0.567),0)</f>
        <v>1314</v>
      </c>
      <c r="E85">
        <f t="shared" si="2"/>
        <v>3231</v>
      </c>
      <c r="G85">
        <f t="shared" si="3"/>
        <v>2195</v>
      </c>
      <c r="H85">
        <f t="shared" si="4"/>
        <v>1795</v>
      </c>
      <c r="I85">
        <f t="shared" ref="I85:I90" si="10">ROUNDUP((G85*0.567),0)</f>
        <v>1245</v>
      </c>
      <c r="J85">
        <f t="shared" si="5"/>
        <v>3040</v>
      </c>
      <c r="L85">
        <f t="shared" si="6"/>
        <v>191</v>
      </c>
      <c r="N85" s="32"/>
    </row>
    <row r="86" spans="1:17" x14ac:dyDescent="0.2">
      <c r="A86" s="1">
        <v>40940</v>
      </c>
      <c r="B86" s="2">
        <f t="shared" si="0"/>
        <v>2317</v>
      </c>
      <c r="C86">
        <f t="shared" si="1"/>
        <v>1917</v>
      </c>
      <c r="D86">
        <f t="shared" si="9"/>
        <v>1314</v>
      </c>
      <c r="E86">
        <f t="shared" si="2"/>
        <v>3231</v>
      </c>
      <c r="G86">
        <f t="shared" si="3"/>
        <v>2195</v>
      </c>
      <c r="H86">
        <f t="shared" si="4"/>
        <v>1795</v>
      </c>
      <c r="I86">
        <f t="shared" si="10"/>
        <v>1245</v>
      </c>
      <c r="J86">
        <f t="shared" si="5"/>
        <v>3040</v>
      </c>
      <c r="L86">
        <f t="shared" si="6"/>
        <v>191</v>
      </c>
      <c r="N86" s="33">
        <f>SUM(L75:L86)</f>
        <v>2186</v>
      </c>
      <c r="Q86" s="40">
        <f>$N$86</f>
        <v>2186</v>
      </c>
    </row>
    <row r="87" spans="1:17" x14ac:dyDescent="0.2">
      <c r="A87" s="1">
        <v>40969</v>
      </c>
      <c r="B87" s="2">
        <f t="shared" si="0"/>
        <v>2317</v>
      </c>
      <c r="C87">
        <f t="shared" si="1"/>
        <v>1917</v>
      </c>
      <c r="D87">
        <f t="shared" si="9"/>
        <v>1314</v>
      </c>
      <c r="E87">
        <f t="shared" si="2"/>
        <v>3231</v>
      </c>
      <c r="G87">
        <f t="shared" si="3"/>
        <v>2195</v>
      </c>
      <c r="H87">
        <f t="shared" si="4"/>
        <v>1795</v>
      </c>
      <c r="I87">
        <f t="shared" si="10"/>
        <v>1245</v>
      </c>
      <c r="J87">
        <f t="shared" si="5"/>
        <v>3040</v>
      </c>
      <c r="L87">
        <f t="shared" si="6"/>
        <v>191</v>
      </c>
      <c r="N87" s="32"/>
    </row>
    <row r="88" spans="1:17" x14ac:dyDescent="0.2">
      <c r="A88" s="1">
        <v>41000</v>
      </c>
      <c r="B88" s="2">
        <f t="shared" si="0"/>
        <v>2317</v>
      </c>
      <c r="C88">
        <f t="shared" si="1"/>
        <v>1917</v>
      </c>
      <c r="D88">
        <f t="shared" si="9"/>
        <v>1314</v>
      </c>
      <c r="E88">
        <f t="shared" ref="E88:E93" si="11">C88+D88</f>
        <v>3231</v>
      </c>
      <c r="G88">
        <f t="shared" si="3"/>
        <v>2195</v>
      </c>
      <c r="H88">
        <f t="shared" si="4"/>
        <v>1795</v>
      </c>
      <c r="I88">
        <f t="shared" si="10"/>
        <v>1245</v>
      </c>
      <c r="J88">
        <f t="shared" si="5"/>
        <v>3040</v>
      </c>
      <c r="L88">
        <f t="shared" ref="L88:L93" si="12">E88-J88</f>
        <v>191</v>
      </c>
      <c r="N88" s="32"/>
    </row>
    <row r="89" spans="1:17" x14ac:dyDescent="0.2">
      <c r="A89" s="1">
        <v>41030</v>
      </c>
      <c r="B89" s="2">
        <f t="shared" si="0"/>
        <v>2317</v>
      </c>
      <c r="C89">
        <f t="shared" si="1"/>
        <v>1917</v>
      </c>
      <c r="D89">
        <f t="shared" si="9"/>
        <v>1314</v>
      </c>
      <c r="E89">
        <f t="shared" si="11"/>
        <v>3231</v>
      </c>
      <c r="G89">
        <f t="shared" si="3"/>
        <v>2195</v>
      </c>
      <c r="H89">
        <f t="shared" si="4"/>
        <v>1795</v>
      </c>
      <c r="I89">
        <f t="shared" si="10"/>
        <v>1245</v>
      </c>
      <c r="J89">
        <f t="shared" si="5"/>
        <v>3040</v>
      </c>
      <c r="L89">
        <f t="shared" si="12"/>
        <v>191</v>
      </c>
      <c r="N89" s="32"/>
    </row>
    <row r="90" spans="1:17" x14ac:dyDescent="0.2">
      <c r="A90" s="1">
        <v>41061</v>
      </c>
      <c r="B90" s="2">
        <f t="shared" ref="B90:B153" si="13">$F$7</f>
        <v>2317</v>
      </c>
      <c r="C90">
        <f t="shared" ref="C90:C153" si="14">$F$7-$M$5</f>
        <v>1917</v>
      </c>
      <c r="D90">
        <f t="shared" si="9"/>
        <v>1314</v>
      </c>
      <c r="E90">
        <f t="shared" si="11"/>
        <v>3231</v>
      </c>
      <c r="G90">
        <f t="shared" ref="G90:G153" si="15">$M$7</f>
        <v>2195</v>
      </c>
      <c r="H90">
        <f t="shared" ref="H90:H153" si="16">$M$7-$M$5</f>
        <v>1795</v>
      </c>
      <c r="I90">
        <f t="shared" si="10"/>
        <v>1245</v>
      </c>
      <c r="J90">
        <f t="shared" ref="J90:J96" si="17">H90+I90</f>
        <v>3040</v>
      </c>
      <c r="L90">
        <f t="shared" si="12"/>
        <v>191</v>
      </c>
      <c r="N90" s="32"/>
    </row>
    <row r="91" spans="1:17" x14ac:dyDescent="0.2">
      <c r="A91" s="22">
        <v>41102</v>
      </c>
      <c r="B91" s="2">
        <f t="shared" si="13"/>
        <v>2317</v>
      </c>
      <c r="C91">
        <f t="shared" si="14"/>
        <v>1917</v>
      </c>
      <c r="D91">
        <f>ROUNDUP((B91*0.615),0)</f>
        <v>1425</v>
      </c>
      <c r="E91">
        <f t="shared" si="11"/>
        <v>3342</v>
      </c>
      <c r="G91">
        <f t="shared" si="15"/>
        <v>2195</v>
      </c>
      <c r="H91">
        <f t="shared" si="16"/>
        <v>1795</v>
      </c>
      <c r="I91">
        <f>ROUNDUP((G91*0.615),0)</f>
        <v>1350</v>
      </c>
      <c r="J91">
        <f t="shared" si="17"/>
        <v>3145</v>
      </c>
      <c r="L91">
        <f t="shared" si="12"/>
        <v>197</v>
      </c>
      <c r="N91" s="32"/>
    </row>
    <row r="92" spans="1:17" x14ac:dyDescent="0.2">
      <c r="A92" s="22">
        <v>41133</v>
      </c>
      <c r="B92" s="2">
        <f t="shared" si="13"/>
        <v>2317</v>
      </c>
      <c r="C92">
        <f t="shared" si="14"/>
        <v>1917</v>
      </c>
      <c r="D92">
        <f>ROUNDUP((B92*0.615),0)</f>
        <v>1425</v>
      </c>
      <c r="E92">
        <f t="shared" si="11"/>
        <v>3342</v>
      </c>
      <c r="G92">
        <f t="shared" si="15"/>
        <v>2195</v>
      </c>
      <c r="H92">
        <f t="shared" si="16"/>
        <v>1795</v>
      </c>
      <c r="I92">
        <f>ROUNDUP((G92*0.615),0)</f>
        <v>1350</v>
      </c>
      <c r="J92">
        <f t="shared" si="17"/>
        <v>3145</v>
      </c>
      <c r="L92">
        <f t="shared" si="12"/>
        <v>197</v>
      </c>
      <c r="N92" s="32"/>
    </row>
    <row r="93" spans="1:17" x14ac:dyDescent="0.2">
      <c r="A93" s="22">
        <v>41164</v>
      </c>
      <c r="B93" s="2">
        <f t="shared" si="13"/>
        <v>2317</v>
      </c>
      <c r="C93">
        <f t="shared" si="14"/>
        <v>1917</v>
      </c>
      <c r="D93">
        <f>ROUNDUP((B93*0.615),0)</f>
        <v>1425</v>
      </c>
      <c r="E93">
        <f t="shared" si="11"/>
        <v>3342</v>
      </c>
      <c r="G93">
        <f t="shared" si="15"/>
        <v>2195</v>
      </c>
      <c r="H93">
        <f t="shared" si="16"/>
        <v>1795</v>
      </c>
      <c r="I93">
        <f>ROUNDUP((G93*0.615),0)</f>
        <v>1350</v>
      </c>
      <c r="J93">
        <f t="shared" si="17"/>
        <v>3145</v>
      </c>
      <c r="L93">
        <f t="shared" si="12"/>
        <v>197</v>
      </c>
      <c r="N93" s="33"/>
    </row>
    <row r="94" spans="1:17" x14ac:dyDescent="0.2">
      <c r="A94" s="22">
        <v>41194</v>
      </c>
      <c r="B94" s="2">
        <f t="shared" si="13"/>
        <v>2317</v>
      </c>
      <c r="C94">
        <f t="shared" si="14"/>
        <v>1917</v>
      </c>
      <c r="D94">
        <f>ROUNDUP((B94*0.673),0)</f>
        <v>1560</v>
      </c>
      <c r="E94">
        <f t="shared" ref="E94:E99" si="18">C94+D94</f>
        <v>3477</v>
      </c>
      <c r="G94">
        <f t="shared" si="15"/>
        <v>2195</v>
      </c>
      <c r="H94">
        <f t="shared" si="16"/>
        <v>1795</v>
      </c>
      <c r="I94">
        <f>ROUNDUP((G94*0.673),0)</f>
        <v>1478</v>
      </c>
      <c r="J94">
        <f t="shared" si="17"/>
        <v>3273</v>
      </c>
      <c r="L94">
        <f t="shared" ref="L94:L99" si="19">E94-J94</f>
        <v>204</v>
      </c>
      <c r="N94" s="34"/>
    </row>
    <row r="95" spans="1:17" x14ac:dyDescent="0.2">
      <c r="A95" s="22">
        <v>41225</v>
      </c>
      <c r="B95" s="2">
        <f t="shared" si="13"/>
        <v>2317</v>
      </c>
      <c r="C95">
        <f t="shared" si="14"/>
        <v>1917</v>
      </c>
      <c r="D95">
        <f>ROUNDUP((B95*0.673),0)</f>
        <v>1560</v>
      </c>
      <c r="E95">
        <f t="shared" si="18"/>
        <v>3477</v>
      </c>
      <c r="G95">
        <f t="shared" si="15"/>
        <v>2195</v>
      </c>
      <c r="H95">
        <f t="shared" si="16"/>
        <v>1795</v>
      </c>
      <c r="I95">
        <f>ROUNDUP((G95*0.673),0)</f>
        <v>1478</v>
      </c>
      <c r="J95">
        <f t="shared" si="17"/>
        <v>3273</v>
      </c>
      <c r="L95">
        <f t="shared" si="19"/>
        <v>204</v>
      </c>
      <c r="N95" s="32"/>
    </row>
    <row r="96" spans="1:17" x14ac:dyDescent="0.2">
      <c r="A96" s="22">
        <v>41255</v>
      </c>
      <c r="B96" s="2">
        <f t="shared" si="13"/>
        <v>2317</v>
      </c>
      <c r="C96">
        <f t="shared" si="14"/>
        <v>1917</v>
      </c>
      <c r="D96">
        <f>ROUNDUP((B96*0.673),0)</f>
        <v>1560</v>
      </c>
      <c r="E96">
        <f t="shared" si="18"/>
        <v>3477</v>
      </c>
      <c r="G96">
        <f t="shared" si="15"/>
        <v>2195</v>
      </c>
      <c r="H96">
        <f t="shared" si="16"/>
        <v>1795</v>
      </c>
      <c r="I96">
        <f>ROUNDUP((G96*0.673),0)</f>
        <v>1478</v>
      </c>
      <c r="J96">
        <f t="shared" si="17"/>
        <v>3273</v>
      </c>
      <c r="L96">
        <f t="shared" si="19"/>
        <v>204</v>
      </c>
      <c r="N96" s="32"/>
    </row>
    <row r="97" spans="1:19" x14ac:dyDescent="0.2">
      <c r="A97" s="1">
        <v>41275</v>
      </c>
      <c r="B97" s="2">
        <f t="shared" si="13"/>
        <v>2317</v>
      </c>
      <c r="C97">
        <f t="shared" si="14"/>
        <v>1917</v>
      </c>
      <c r="D97">
        <f>ROUNDUP((B97*0.715),0)</f>
        <v>1657</v>
      </c>
      <c r="E97">
        <f t="shared" si="18"/>
        <v>3574</v>
      </c>
      <c r="G97">
        <f t="shared" si="15"/>
        <v>2195</v>
      </c>
      <c r="H97">
        <f t="shared" si="16"/>
        <v>1795</v>
      </c>
      <c r="I97">
        <f>ROUNDUP((G97*0.715),0)</f>
        <v>1570</v>
      </c>
      <c r="J97">
        <f>H97+I97</f>
        <v>3365</v>
      </c>
      <c r="L97">
        <f t="shared" si="19"/>
        <v>209</v>
      </c>
      <c r="N97" s="32"/>
    </row>
    <row r="98" spans="1:19" ht="15.75" x14ac:dyDescent="0.25">
      <c r="A98" s="1">
        <v>41306</v>
      </c>
      <c r="B98" s="2">
        <f t="shared" si="13"/>
        <v>2317</v>
      </c>
      <c r="C98">
        <f t="shared" si="14"/>
        <v>1917</v>
      </c>
      <c r="D98">
        <f>ROUNDUP((B98*0.715),0)</f>
        <v>1657</v>
      </c>
      <c r="E98">
        <f t="shared" si="18"/>
        <v>3574</v>
      </c>
      <c r="G98">
        <f t="shared" si="15"/>
        <v>2195</v>
      </c>
      <c r="H98">
        <f t="shared" si="16"/>
        <v>1795</v>
      </c>
      <c r="I98">
        <f>ROUNDUP((G98*0.715),0)</f>
        <v>1570</v>
      </c>
      <c r="J98">
        <f>H98+I98</f>
        <v>3365</v>
      </c>
      <c r="L98">
        <f t="shared" si="19"/>
        <v>209</v>
      </c>
      <c r="M98" s="27"/>
      <c r="N98" s="33">
        <f>SUM(L87:L98)</f>
        <v>2385</v>
      </c>
      <c r="Q98" s="40">
        <f>$N$98</f>
        <v>2385</v>
      </c>
    </row>
    <row r="99" spans="1:19" x14ac:dyDescent="0.2">
      <c r="A99" s="1">
        <v>41334</v>
      </c>
      <c r="B99" s="2">
        <f t="shared" si="13"/>
        <v>2317</v>
      </c>
      <c r="C99">
        <f t="shared" si="14"/>
        <v>1917</v>
      </c>
      <c r="D99">
        <f>ROUNDUP((B99*0.715),0)</f>
        <v>1657</v>
      </c>
      <c r="E99">
        <f t="shared" si="18"/>
        <v>3574</v>
      </c>
      <c r="G99">
        <f t="shared" si="15"/>
        <v>2195</v>
      </c>
      <c r="H99">
        <f t="shared" si="16"/>
        <v>1795</v>
      </c>
      <c r="I99">
        <f>ROUNDUP((G99*0.715),0)</f>
        <v>1570</v>
      </c>
      <c r="J99">
        <f>H99+I99</f>
        <v>3365</v>
      </c>
      <c r="L99">
        <f t="shared" si="19"/>
        <v>209</v>
      </c>
      <c r="N99" s="32"/>
    </row>
    <row r="100" spans="1:19" ht="15.75" x14ac:dyDescent="0.25">
      <c r="A100" s="1">
        <v>41365</v>
      </c>
      <c r="B100" s="2">
        <f t="shared" si="13"/>
        <v>2317</v>
      </c>
      <c r="C100">
        <f t="shared" si="14"/>
        <v>1917</v>
      </c>
      <c r="D100">
        <f>ROUNDUP((B100*0.749),0)</f>
        <v>1736</v>
      </c>
      <c r="E100">
        <f t="shared" ref="E100:E107" si="20">C100+D100</f>
        <v>3653</v>
      </c>
      <c r="G100">
        <f t="shared" si="15"/>
        <v>2195</v>
      </c>
      <c r="H100">
        <f t="shared" si="16"/>
        <v>1795</v>
      </c>
      <c r="I100">
        <f>ROUNDUP((G100*0.749),0)</f>
        <v>1645</v>
      </c>
      <c r="J100">
        <f t="shared" ref="J100:J107" si="21">H100+I100</f>
        <v>3440</v>
      </c>
      <c r="L100">
        <f t="shared" ref="L100:L107" si="22">E100-J100</f>
        <v>213</v>
      </c>
      <c r="M100" s="27"/>
      <c r="N100" s="32"/>
    </row>
    <row r="101" spans="1:19" x14ac:dyDescent="0.2">
      <c r="A101" s="1">
        <v>41395</v>
      </c>
      <c r="B101" s="2">
        <f t="shared" si="13"/>
        <v>2317</v>
      </c>
      <c r="C101">
        <f t="shared" si="14"/>
        <v>1917</v>
      </c>
      <c r="D101">
        <f t="shared" ref="D101:D104" si="23">ROUNDUP((B101*0.749),0)</f>
        <v>1736</v>
      </c>
      <c r="E101">
        <f t="shared" si="20"/>
        <v>3653</v>
      </c>
      <c r="G101">
        <f t="shared" si="15"/>
        <v>2195</v>
      </c>
      <c r="H101">
        <f t="shared" si="16"/>
        <v>1795</v>
      </c>
      <c r="I101">
        <f t="shared" ref="I101:I104" si="24">ROUNDUP((G101*0.749),0)</f>
        <v>1645</v>
      </c>
      <c r="J101">
        <f t="shared" si="21"/>
        <v>3440</v>
      </c>
      <c r="L101">
        <f t="shared" si="22"/>
        <v>213</v>
      </c>
      <c r="N101" s="32"/>
    </row>
    <row r="102" spans="1:19" ht="20.25" x14ac:dyDescent="0.3">
      <c r="A102" s="1">
        <v>41426</v>
      </c>
      <c r="B102" s="2">
        <f t="shared" si="13"/>
        <v>2317</v>
      </c>
      <c r="C102">
        <f t="shared" si="14"/>
        <v>1917</v>
      </c>
      <c r="D102">
        <f t="shared" ref="D102" si="25">ROUNDUP((B102*0.749),0)</f>
        <v>1736</v>
      </c>
      <c r="E102">
        <f t="shared" ref="E102" si="26">C102+D102</f>
        <v>3653</v>
      </c>
      <c r="G102">
        <f t="shared" si="15"/>
        <v>2195</v>
      </c>
      <c r="H102">
        <f t="shared" si="16"/>
        <v>1795</v>
      </c>
      <c r="I102">
        <f t="shared" ref="I102" si="27">ROUNDUP((G102*0.749),0)</f>
        <v>1645</v>
      </c>
      <c r="J102">
        <f t="shared" ref="J102" si="28">H102+I102</f>
        <v>3440</v>
      </c>
      <c r="L102">
        <f>ROUND((E102-J102)*9/30,0)</f>
        <v>64</v>
      </c>
      <c r="N102" s="32">
        <f>SUM(L99:L102)</f>
        <v>699</v>
      </c>
      <c r="Q102" s="40">
        <f>$N$102</f>
        <v>699</v>
      </c>
      <c r="S102" s="44">
        <f>SUM(L24:L102)</f>
        <v>12421</v>
      </c>
    </row>
    <row r="103" spans="1:19" x14ac:dyDescent="0.2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9"/>
      <c r="O103" s="38"/>
      <c r="P103" s="38"/>
      <c r="Q103" s="38"/>
      <c r="R103" s="38"/>
    </row>
    <row r="104" spans="1:19" ht="15.75" x14ac:dyDescent="0.25">
      <c r="A104" s="1">
        <v>41426</v>
      </c>
      <c r="B104" s="2">
        <f t="shared" si="13"/>
        <v>2317</v>
      </c>
      <c r="C104">
        <f t="shared" si="14"/>
        <v>1917</v>
      </c>
      <c r="D104">
        <f t="shared" si="23"/>
        <v>1736</v>
      </c>
      <c r="E104">
        <f t="shared" si="20"/>
        <v>3653</v>
      </c>
      <c r="G104">
        <f t="shared" si="15"/>
        <v>2195</v>
      </c>
      <c r="H104">
        <f t="shared" si="16"/>
        <v>1795</v>
      </c>
      <c r="I104">
        <f t="shared" si="24"/>
        <v>1645</v>
      </c>
      <c r="J104">
        <f t="shared" si="21"/>
        <v>3440</v>
      </c>
      <c r="L104">
        <f>ROUND((E104-J104)*21/30,0)</f>
        <v>149</v>
      </c>
      <c r="M104" s="27"/>
      <c r="N104" s="32" t="s">
        <v>9</v>
      </c>
      <c r="O104" s="9"/>
      <c r="Q104" s="50" t="s">
        <v>57</v>
      </c>
    </row>
    <row r="105" spans="1:19" x14ac:dyDescent="0.2">
      <c r="A105" s="1">
        <v>41456</v>
      </c>
      <c r="B105" s="2">
        <f t="shared" si="13"/>
        <v>2317</v>
      </c>
      <c r="C105">
        <f t="shared" si="14"/>
        <v>1917</v>
      </c>
      <c r="D105">
        <f>ROUNDUP((B105*0.789),0)</f>
        <v>1829</v>
      </c>
      <c r="E105">
        <f t="shared" si="20"/>
        <v>3746</v>
      </c>
      <c r="G105">
        <f t="shared" si="15"/>
        <v>2195</v>
      </c>
      <c r="H105">
        <f t="shared" si="16"/>
        <v>1795</v>
      </c>
      <c r="I105">
        <f>ROUNDUP((G105*0.789),0)</f>
        <v>1732</v>
      </c>
      <c r="J105">
        <f t="shared" si="21"/>
        <v>3527</v>
      </c>
      <c r="L105">
        <f t="shared" si="22"/>
        <v>219</v>
      </c>
      <c r="N105" s="32" t="s">
        <v>7</v>
      </c>
      <c r="Q105" s="50" t="s">
        <v>58</v>
      </c>
    </row>
    <row r="106" spans="1:19" x14ac:dyDescent="0.2">
      <c r="A106" s="1">
        <v>41487</v>
      </c>
      <c r="B106" s="2">
        <f t="shared" si="13"/>
        <v>2317</v>
      </c>
      <c r="C106">
        <f t="shared" si="14"/>
        <v>1917</v>
      </c>
      <c r="D106">
        <f t="shared" ref="D106:D107" si="29">ROUNDUP((B106*0.789),0)</f>
        <v>1829</v>
      </c>
      <c r="E106">
        <f t="shared" si="20"/>
        <v>3746</v>
      </c>
      <c r="G106">
        <f t="shared" si="15"/>
        <v>2195</v>
      </c>
      <c r="H106">
        <f t="shared" si="16"/>
        <v>1795</v>
      </c>
      <c r="I106">
        <f t="shared" ref="I106:I107" si="30">ROUNDUP((G106*0.789),0)</f>
        <v>1732</v>
      </c>
      <c r="J106">
        <f t="shared" si="21"/>
        <v>3527</v>
      </c>
      <c r="L106">
        <f t="shared" si="22"/>
        <v>219</v>
      </c>
      <c r="N106" s="32"/>
    </row>
    <row r="107" spans="1:19" x14ac:dyDescent="0.2">
      <c r="A107" s="1">
        <v>41518</v>
      </c>
      <c r="B107" s="2">
        <f t="shared" si="13"/>
        <v>2317</v>
      </c>
      <c r="C107">
        <f t="shared" si="14"/>
        <v>1917</v>
      </c>
      <c r="D107">
        <f t="shared" si="29"/>
        <v>1829</v>
      </c>
      <c r="E107">
        <f t="shared" si="20"/>
        <v>3746</v>
      </c>
      <c r="G107">
        <f t="shared" si="15"/>
        <v>2195</v>
      </c>
      <c r="H107">
        <f t="shared" si="16"/>
        <v>1795</v>
      </c>
      <c r="I107">
        <f t="shared" si="30"/>
        <v>1732</v>
      </c>
      <c r="J107">
        <f t="shared" si="21"/>
        <v>3527</v>
      </c>
      <c r="L107">
        <f t="shared" si="22"/>
        <v>219</v>
      </c>
    </row>
    <row r="108" spans="1:19" x14ac:dyDescent="0.2">
      <c r="A108" s="22">
        <v>41548</v>
      </c>
      <c r="B108" s="2">
        <f t="shared" si="13"/>
        <v>2317</v>
      </c>
      <c r="C108">
        <f t="shared" si="14"/>
        <v>1917</v>
      </c>
      <c r="D108">
        <f>ROUNDUP((B108*0.855),0)</f>
        <v>1982</v>
      </c>
      <c r="E108">
        <f t="shared" ref="E108:E113" si="31">C108+D108</f>
        <v>3899</v>
      </c>
      <c r="G108">
        <f t="shared" si="15"/>
        <v>2195</v>
      </c>
      <c r="H108">
        <f t="shared" si="16"/>
        <v>1795</v>
      </c>
      <c r="I108">
        <f>ROUNDUP((G108*0.855),0)</f>
        <v>1877</v>
      </c>
      <c r="J108">
        <f t="shared" ref="J108:J113" si="32">H108+I108</f>
        <v>3672</v>
      </c>
      <c r="L108">
        <f t="shared" ref="L108:L113" si="33">E108-J108</f>
        <v>227</v>
      </c>
    </row>
    <row r="109" spans="1:19" x14ac:dyDescent="0.2">
      <c r="A109" s="22">
        <v>41579</v>
      </c>
      <c r="B109" s="2">
        <f t="shared" si="13"/>
        <v>2317</v>
      </c>
      <c r="C109">
        <f t="shared" si="14"/>
        <v>1917</v>
      </c>
      <c r="D109">
        <f t="shared" ref="D109:D110" si="34">ROUNDUP((B109*0.855),0)</f>
        <v>1982</v>
      </c>
      <c r="E109">
        <f t="shared" si="31"/>
        <v>3899</v>
      </c>
      <c r="G109">
        <f t="shared" si="15"/>
        <v>2195</v>
      </c>
      <c r="H109">
        <f t="shared" si="16"/>
        <v>1795</v>
      </c>
      <c r="I109">
        <f t="shared" ref="I109:I110" si="35">ROUNDUP((G109*0.855),0)</f>
        <v>1877</v>
      </c>
      <c r="J109">
        <f t="shared" si="32"/>
        <v>3672</v>
      </c>
      <c r="L109">
        <f t="shared" si="33"/>
        <v>227</v>
      </c>
    </row>
    <row r="110" spans="1:19" x14ac:dyDescent="0.2">
      <c r="A110" s="22">
        <v>41609</v>
      </c>
      <c r="B110" s="2">
        <f t="shared" si="13"/>
        <v>2317</v>
      </c>
      <c r="C110">
        <f t="shared" si="14"/>
        <v>1917</v>
      </c>
      <c r="D110">
        <f t="shared" si="34"/>
        <v>1982</v>
      </c>
      <c r="E110">
        <f t="shared" si="31"/>
        <v>3899</v>
      </c>
      <c r="G110">
        <f t="shared" si="15"/>
        <v>2195</v>
      </c>
      <c r="H110">
        <f t="shared" si="16"/>
        <v>1795</v>
      </c>
      <c r="I110">
        <f t="shared" si="35"/>
        <v>1877</v>
      </c>
      <c r="J110">
        <f t="shared" si="32"/>
        <v>3672</v>
      </c>
      <c r="L110">
        <f t="shared" si="33"/>
        <v>227</v>
      </c>
    </row>
    <row r="111" spans="1:19" x14ac:dyDescent="0.2">
      <c r="A111" s="1">
        <v>41640</v>
      </c>
      <c r="B111" s="2">
        <f t="shared" si="13"/>
        <v>2317</v>
      </c>
      <c r="C111">
        <f t="shared" si="14"/>
        <v>1917</v>
      </c>
      <c r="D111">
        <f>ROUNDUP((B111*0.905),0)</f>
        <v>2097</v>
      </c>
      <c r="E111">
        <f t="shared" si="31"/>
        <v>4014</v>
      </c>
      <c r="G111">
        <f t="shared" si="15"/>
        <v>2195</v>
      </c>
      <c r="H111">
        <f t="shared" si="16"/>
        <v>1795</v>
      </c>
      <c r="I111">
        <f>ROUNDUP((G111*0.905),0)</f>
        <v>1987</v>
      </c>
      <c r="J111">
        <f t="shared" si="32"/>
        <v>3782</v>
      </c>
      <c r="L111">
        <f t="shared" si="33"/>
        <v>232</v>
      </c>
    </row>
    <row r="112" spans="1:19" x14ac:dyDescent="0.2">
      <c r="A112" s="1">
        <v>41671</v>
      </c>
      <c r="B112" s="2">
        <f t="shared" si="13"/>
        <v>2317</v>
      </c>
      <c r="C112">
        <f t="shared" si="14"/>
        <v>1917</v>
      </c>
      <c r="D112">
        <f t="shared" ref="D112:D113" si="36">ROUNDUP((B112*0.905),0)</f>
        <v>2097</v>
      </c>
      <c r="E112">
        <f t="shared" si="31"/>
        <v>4014</v>
      </c>
      <c r="G112">
        <f t="shared" si="15"/>
        <v>2195</v>
      </c>
      <c r="H112">
        <f t="shared" si="16"/>
        <v>1795</v>
      </c>
      <c r="I112">
        <f t="shared" ref="I112:I113" si="37">ROUNDUP((G112*0.905),0)</f>
        <v>1987</v>
      </c>
      <c r="J112">
        <f t="shared" si="32"/>
        <v>3782</v>
      </c>
      <c r="L112">
        <f t="shared" si="33"/>
        <v>232</v>
      </c>
      <c r="N112" s="33">
        <f>SUM(L104:L112)</f>
        <v>1951</v>
      </c>
      <c r="Q112">
        <f>$N$112</f>
        <v>1951</v>
      </c>
    </row>
    <row r="113" spans="1:17" x14ac:dyDescent="0.2">
      <c r="A113" s="1">
        <v>41699</v>
      </c>
      <c r="B113" s="2">
        <f t="shared" si="13"/>
        <v>2317</v>
      </c>
      <c r="C113">
        <f t="shared" si="14"/>
        <v>1917</v>
      </c>
      <c r="D113">
        <f t="shared" si="36"/>
        <v>2097</v>
      </c>
      <c r="E113">
        <f t="shared" si="31"/>
        <v>4014</v>
      </c>
      <c r="G113">
        <f t="shared" si="15"/>
        <v>2195</v>
      </c>
      <c r="H113">
        <f t="shared" si="16"/>
        <v>1795</v>
      </c>
      <c r="I113">
        <f t="shared" si="37"/>
        <v>1987</v>
      </c>
      <c r="J113">
        <f t="shared" si="32"/>
        <v>3782</v>
      </c>
      <c r="L113">
        <f t="shared" si="33"/>
        <v>232</v>
      </c>
    </row>
    <row r="114" spans="1:17" x14ac:dyDescent="0.2">
      <c r="A114" s="1">
        <v>41730</v>
      </c>
      <c r="B114" s="2">
        <f t="shared" si="13"/>
        <v>2317</v>
      </c>
      <c r="C114">
        <f t="shared" si="14"/>
        <v>1917</v>
      </c>
      <c r="D114">
        <f>ROUNDUP((B114*0.884),0)</f>
        <v>2049</v>
      </c>
      <c r="E114">
        <f t="shared" ref="E114" si="38">C114+D114</f>
        <v>3966</v>
      </c>
      <c r="G114">
        <f t="shared" si="15"/>
        <v>2195</v>
      </c>
      <c r="H114">
        <f t="shared" si="16"/>
        <v>1795</v>
      </c>
      <c r="I114">
        <f>ROUNDUP((G114*0.884),0)</f>
        <v>1941</v>
      </c>
      <c r="J114">
        <f t="shared" ref="J114" si="39">H114+I114</f>
        <v>3736</v>
      </c>
      <c r="L114">
        <f t="shared" ref="L114" si="40">E114-J114</f>
        <v>230</v>
      </c>
    </row>
    <row r="115" spans="1:17" x14ac:dyDescent="0.2">
      <c r="A115" s="1">
        <v>41760</v>
      </c>
      <c r="B115" s="2">
        <f t="shared" si="13"/>
        <v>2317</v>
      </c>
      <c r="C115">
        <f t="shared" si="14"/>
        <v>1917</v>
      </c>
      <c r="D115">
        <f t="shared" ref="D115:D116" si="41">ROUNDUP((B115*0.884),0)</f>
        <v>2049</v>
      </c>
      <c r="E115">
        <f t="shared" ref="E115:E116" si="42">C115+D115</f>
        <v>3966</v>
      </c>
      <c r="G115">
        <f t="shared" si="15"/>
        <v>2195</v>
      </c>
      <c r="H115">
        <f t="shared" si="16"/>
        <v>1795</v>
      </c>
      <c r="I115">
        <f t="shared" ref="I115:I116" si="43">ROUNDUP((G115*0.884),0)</f>
        <v>1941</v>
      </c>
      <c r="J115">
        <f t="shared" ref="J115:J116" si="44">H115+I115</f>
        <v>3736</v>
      </c>
      <c r="L115">
        <f t="shared" ref="L115:L116" si="45">E115-J115</f>
        <v>230</v>
      </c>
    </row>
    <row r="116" spans="1:17" x14ac:dyDescent="0.2">
      <c r="A116" s="1">
        <v>41791</v>
      </c>
      <c r="B116" s="2">
        <f t="shared" si="13"/>
        <v>2317</v>
      </c>
      <c r="C116">
        <f t="shared" si="14"/>
        <v>1917</v>
      </c>
      <c r="D116">
        <f t="shared" si="41"/>
        <v>2049</v>
      </c>
      <c r="E116">
        <f t="shared" si="42"/>
        <v>3966</v>
      </c>
      <c r="G116">
        <f t="shared" si="15"/>
        <v>2195</v>
      </c>
      <c r="H116">
        <f t="shared" si="16"/>
        <v>1795</v>
      </c>
      <c r="I116">
        <f t="shared" si="43"/>
        <v>1941</v>
      </c>
      <c r="J116">
        <f t="shared" si="44"/>
        <v>3736</v>
      </c>
      <c r="L116">
        <f t="shared" si="45"/>
        <v>230</v>
      </c>
    </row>
    <row r="117" spans="1:17" x14ac:dyDescent="0.2">
      <c r="A117" s="1">
        <v>41821</v>
      </c>
      <c r="B117" s="2">
        <f t="shared" si="13"/>
        <v>2317</v>
      </c>
      <c r="C117">
        <f t="shared" si="14"/>
        <v>1917</v>
      </c>
      <c r="D117">
        <f>ROUNDUP((B117*0.913),0)</f>
        <v>2116</v>
      </c>
      <c r="E117">
        <f t="shared" ref="E117" si="46">C117+D117</f>
        <v>4033</v>
      </c>
      <c r="G117">
        <f t="shared" si="15"/>
        <v>2195</v>
      </c>
      <c r="H117">
        <f t="shared" si="16"/>
        <v>1795</v>
      </c>
      <c r="I117">
        <f>ROUNDUP((G117*0.913),0)</f>
        <v>2005</v>
      </c>
      <c r="J117">
        <f t="shared" ref="J117" si="47">H117+I117</f>
        <v>3800</v>
      </c>
      <c r="L117">
        <f t="shared" ref="L117" si="48">E117-J117</f>
        <v>233</v>
      </c>
    </row>
    <row r="118" spans="1:17" x14ac:dyDescent="0.2">
      <c r="A118" s="1">
        <v>41852</v>
      </c>
      <c r="B118" s="2">
        <f t="shared" si="13"/>
        <v>2317</v>
      </c>
      <c r="C118">
        <f t="shared" si="14"/>
        <v>1917</v>
      </c>
      <c r="D118">
        <f t="shared" ref="D118:D119" si="49">ROUNDUP((B118*0.913),0)</f>
        <v>2116</v>
      </c>
      <c r="E118">
        <f t="shared" ref="E118:E119" si="50">C118+D118</f>
        <v>4033</v>
      </c>
      <c r="G118">
        <f t="shared" si="15"/>
        <v>2195</v>
      </c>
      <c r="H118">
        <f t="shared" si="16"/>
        <v>1795</v>
      </c>
      <c r="I118">
        <f t="shared" ref="I118:I119" si="51">ROUNDUP((G118*0.913),0)</f>
        <v>2005</v>
      </c>
      <c r="J118">
        <f t="shared" ref="J118:J119" si="52">H118+I118</f>
        <v>3800</v>
      </c>
      <c r="L118">
        <f t="shared" ref="L118:L119" si="53">E118-J118</f>
        <v>233</v>
      </c>
    </row>
    <row r="119" spans="1:17" x14ac:dyDescent="0.2">
      <c r="A119" s="1">
        <v>41883</v>
      </c>
      <c r="B119" s="2">
        <f t="shared" si="13"/>
        <v>2317</v>
      </c>
      <c r="C119">
        <f t="shared" si="14"/>
        <v>1917</v>
      </c>
      <c r="D119">
        <f t="shared" si="49"/>
        <v>2116</v>
      </c>
      <c r="E119">
        <f t="shared" si="50"/>
        <v>4033</v>
      </c>
      <c r="G119">
        <f t="shared" si="15"/>
        <v>2195</v>
      </c>
      <c r="H119">
        <f t="shared" si="16"/>
        <v>1795</v>
      </c>
      <c r="I119">
        <f t="shared" si="51"/>
        <v>2005</v>
      </c>
      <c r="J119">
        <f t="shared" si="52"/>
        <v>3800</v>
      </c>
      <c r="L119">
        <f t="shared" si="53"/>
        <v>233</v>
      </c>
    </row>
    <row r="120" spans="1:17" x14ac:dyDescent="0.2">
      <c r="A120" s="1">
        <v>41913</v>
      </c>
      <c r="B120" s="2">
        <f t="shared" si="13"/>
        <v>2317</v>
      </c>
      <c r="C120">
        <f t="shared" si="14"/>
        <v>1917</v>
      </c>
      <c r="D120">
        <f>ROUNDUP((B120*0.981),0)</f>
        <v>2273</v>
      </c>
      <c r="E120">
        <f t="shared" ref="E120:E143" si="54">C120+D120</f>
        <v>4190</v>
      </c>
      <c r="G120">
        <f t="shared" si="15"/>
        <v>2195</v>
      </c>
      <c r="H120">
        <f t="shared" si="16"/>
        <v>1795</v>
      </c>
      <c r="I120">
        <f>ROUNDUP((G120*0.981),0)</f>
        <v>2154</v>
      </c>
      <c r="J120">
        <f t="shared" ref="J120:J143" si="55">H120+I120</f>
        <v>3949</v>
      </c>
      <c r="L120">
        <f t="shared" ref="L120:L143" si="56">E120-J120</f>
        <v>241</v>
      </c>
    </row>
    <row r="121" spans="1:17" x14ac:dyDescent="0.2">
      <c r="A121" s="1">
        <v>41944</v>
      </c>
      <c r="B121" s="2">
        <f t="shared" si="13"/>
        <v>2317</v>
      </c>
      <c r="C121">
        <f t="shared" si="14"/>
        <v>1917</v>
      </c>
      <c r="D121">
        <f t="shared" ref="D121:D122" si="57">ROUNDUP((B121*0.981),0)</f>
        <v>2273</v>
      </c>
      <c r="E121">
        <f t="shared" si="54"/>
        <v>4190</v>
      </c>
      <c r="G121">
        <f t="shared" si="15"/>
        <v>2195</v>
      </c>
      <c r="H121">
        <f t="shared" si="16"/>
        <v>1795</v>
      </c>
      <c r="I121">
        <f t="shared" ref="I121:I122" si="58">ROUNDUP((G121*0.981),0)</f>
        <v>2154</v>
      </c>
      <c r="J121">
        <f t="shared" si="55"/>
        <v>3949</v>
      </c>
      <c r="L121">
        <f t="shared" si="56"/>
        <v>241</v>
      </c>
    </row>
    <row r="122" spans="1:17" x14ac:dyDescent="0.2">
      <c r="A122" s="1">
        <v>41974</v>
      </c>
      <c r="B122" s="2">
        <f t="shared" si="13"/>
        <v>2317</v>
      </c>
      <c r="C122">
        <f t="shared" si="14"/>
        <v>1917</v>
      </c>
      <c r="D122">
        <f t="shared" si="57"/>
        <v>2273</v>
      </c>
      <c r="E122">
        <f t="shared" si="54"/>
        <v>4190</v>
      </c>
      <c r="G122">
        <f t="shared" si="15"/>
        <v>2195</v>
      </c>
      <c r="H122">
        <f t="shared" si="16"/>
        <v>1795</v>
      </c>
      <c r="I122">
        <f t="shared" si="58"/>
        <v>2154</v>
      </c>
      <c r="J122">
        <f t="shared" si="55"/>
        <v>3949</v>
      </c>
      <c r="L122">
        <f t="shared" si="56"/>
        <v>241</v>
      </c>
    </row>
    <row r="123" spans="1:17" x14ac:dyDescent="0.2">
      <c r="A123" s="1">
        <v>42005</v>
      </c>
      <c r="B123" s="2">
        <f t="shared" si="13"/>
        <v>2317</v>
      </c>
      <c r="C123">
        <f t="shared" si="14"/>
        <v>1917</v>
      </c>
      <c r="D123">
        <f>ROUNDUP((B123*1.003),0)</f>
        <v>2324</v>
      </c>
      <c r="E123">
        <f t="shared" si="54"/>
        <v>4241</v>
      </c>
      <c r="G123">
        <f t="shared" si="15"/>
        <v>2195</v>
      </c>
      <c r="H123">
        <f t="shared" si="16"/>
        <v>1795</v>
      </c>
      <c r="I123">
        <f>ROUNDUP((G123*1.003),0)</f>
        <v>2202</v>
      </c>
      <c r="J123">
        <f t="shared" si="55"/>
        <v>3997</v>
      </c>
      <c r="L123">
        <f t="shared" si="56"/>
        <v>244</v>
      </c>
    </row>
    <row r="124" spans="1:17" x14ac:dyDescent="0.2">
      <c r="A124" s="1">
        <v>42036</v>
      </c>
      <c r="B124" s="2">
        <f t="shared" si="13"/>
        <v>2317</v>
      </c>
      <c r="C124">
        <f t="shared" si="14"/>
        <v>1917</v>
      </c>
      <c r="D124">
        <f t="shared" ref="D124:D125" si="59">ROUNDUP((B124*1.003),0)</f>
        <v>2324</v>
      </c>
      <c r="E124">
        <f t="shared" si="54"/>
        <v>4241</v>
      </c>
      <c r="G124">
        <f t="shared" si="15"/>
        <v>2195</v>
      </c>
      <c r="H124">
        <f t="shared" si="16"/>
        <v>1795</v>
      </c>
      <c r="I124">
        <f t="shared" ref="I124:I125" si="60">ROUNDUP((G124*1.003),0)</f>
        <v>2202</v>
      </c>
      <c r="J124">
        <f t="shared" si="55"/>
        <v>3997</v>
      </c>
      <c r="L124">
        <f t="shared" si="56"/>
        <v>244</v>
      </c>
      <c r="N124" s="43">
        <f>SUM(L113:L124)</f>
        <v>2832</v>
      </c>
      <c r="Q124">
        <f>$N$124</f>
        <v>2832</v>
      </c>
    </row>
    <row r="125" spans="1:17" x14ac:dyDescent="0.2">
      <c r="A125" s="1">
        <v>42064</v>
      </c>
      <c r="B125" s="2">
        <f t="shared" si="13"/>
        <v>2317</v>
      </c>
      <c r="C125">
        <f t="shared" si="14"/>
        <v>1917</v>
      </c>
      <c r="D125">
        <f t="shared" si="59"/>
        <v>2324</v>
      </c>
      <c r="E125">
        <f t="shared" si="54"/>
        <v>4241</v>
      </c>
      <c r="G125">
        <f t="shared" si="15"/>
        <v>2195</v>
      </c>
      <c r="H125">
        <f t="shared" si="16"/>
        <v>1795</v>
      </c>
      <c r="I125">
        <f t="shared" si="60"/>
        <v>2202</v>
      </c>
      <c r="J125">
        <f t="shared" si="55"/>
        <v>3997</v>
      </c>
      <c r="L125">
        <f t="shared" si="56"/>
        <v>244</v>
      </c>
    </row>
    <row r="126" spans="1:17" x14ac:dyDescent="0.2">
      <c r="A126" s="1">
        <v>42095</v>
      </c>
      <c r="B126" s="2">
        <f t="shared" si="13"/>
        <v>2317</v>
      </c>
      <c r="C126">
        <f t="shared" si="14"/>
        <v>1917</v>
      </c>
      <c r="D126">
        <f>ROUNDUP((B126*1.005),0)</f>
        <v>2329</v>
      </c>
      <c r="E126">
        <f t="shared" si="54"/>
        <v>4246</v>
      </c>
      <c r="G126">
        <f t="shared" si="15"/>
        <v>2195</v>
      </c>
      <c r="H126">
        <f t="shared" si="16"/>
        <v>1795</v>
      </c>
      <c r="I126">
        <f>ROUNDUP((G126*1.005),0)</f>
        <v>2206</v>
      </c>
      <c r="J126">
        <f t="shared" si="55"/>
        <v>4001</v>
      </c>
      <c r="L126">
        <f t="shared" si="56"/>
        <v>245</v>
      </c>
    </row>
    <row r="127" spans="1:17" x14ac:dyDescent="0.2">
      <c r="A127" s="1">
        <v>42125</v>
      </c>
      <c r="B127" s="2">
        <f t="shared" si="13"/>
        <v>2317</v>
      </c>
      <c r="C127">
        <f t="shared" si="14"/>
        <v>1917</v>
      </c>
      <c r="D127">
        <f t="shared" ref="D127:D128" si="61">ROUNDUP((B127*1.005),0)</f>
        <v>2329</v>
      </c>
      <c r="E127">
        <f t="shared" si="54"/>
        <v>4246</v>
      </c>
      <c r="G127">
        <f t="shared" si="15"/>
        <v>2195</v>
      </c>
      <c r="H127">
        <f t="shared" si="16"/>
        <v>1795</v>
      </c>
      <c r="I127">
        <f t="shared" ref="I127:I128" si="62">ROUNDUP((G127*1.005),0)</f>
        <v>2206</v>
      </c>
      <c r="J127">
        <f t="shared" si="55"/>
        <v>4001</v>
      </c>
      <c r="L127">
        <f t="shared" si="56"/>
        <v>245</v>
      </c>
    </row>
    <row r="128" spans="1:17" x14ac:dyDescent="0.2">
      <c r="A128" s="1">
        <v>42156</v>
      </c>
      <c r="B128" s="2">
        <f t="shared" si="13"/>
        <v>2317</v>
      </c>
      <c r="C128">
        <f t="shared" si="14"/>
        <v>1917</v>
      </c>
      <c r="D128">
        <f t="shared" si="61"/>
        <v>2329</v>
      </c>
      <c r="E128">
        <f t="shared" si="54"/>
        <v>4246</v>
      </c>
      <c r="G128">
        <f t="shared" si="15"/>
        <v>2195</v>
      </c>
      <c r="H128">
        <f t="shared" si="16"/>
        <v>1795</v>
      </c>
      <c r="I128">
        <f t="shared" si="62"/>
        <v>2206</v>
      </c>
      <c r="J128">
        <f t="shared" si="55"/>
        <v>4001</v>
      </c>
      <c r="L128">
        <f t="shared" si="56"/>
        <v>245</v>
      </c>
    </row>
    <row r="129" spans="1:19" x14ac:dyDescent="0.2">
      <c r="A129" s="1">
        <v>42186</v>
      </c>
      <c r="B129" s="2">
        <f t="shared" si="13"/>
        <v>2317</v>
      </c>
      <c r="C129">
        <f t="shared" si="14"/>
        <v>1917</v>
      </c>
      <c r="D129">
        <f>ROUNDUP((B129*1.026),0)</f>
        <v>2378</v>
      </c>
      <c r="E129">
        <f t="shared" si="54"/>
        <v>4295</v>
      </c>
      <c r="G129">
        <f t="shared" si="15"/>
        <v>2195</v>
      </c>
      <c r="H129">
        <f t="shared" si="16"/>
        <v>1795</v>
      </c>
      <c r="I129">
        <f>ROUNDUP((G129*1.026),0)</f>
        <v>2253</v>
      </c>
      <c r="J129">
        <f t="shared" si="55"/>
        <v>4048</v>
      </c>
      <c r="L129">
        <f t="shared" si="56"/>
        <v>247</v>
      </c>
    </row>
    <row r="130" spans="1:19" x14ac:dyDescent="0.2">
      <c r="A130" s="1">
        <v>42217</v>
      </c>
      <c r="B130" s="2">
        <f t="shared" si="13"/>
        <v>2317</v>
      </c>
      <c r="C130">
        <f t="shared" si="14"/>
        <v>1917</v>
      </c>
      <c r="D130">
        <f t="shared" ref="D130:D131" si="63">ROUNDUP((B130*1.026),0)</f>
        <v>2378</v>
      </c>
      <c r="E130">
        <f t="shared" si="54"/>
        <v>4295</v>
      </c>
      <c r="G130">
        <f t="shared" si="15"/>
        <v>2195</v>
      </c>
      <c r="H130">
        <f t="shared" si="16"/>
        <v>1795</v>
      </c>
      <c r="I130">
        <f t="shared" ref="I130:I131" si="64">ROUNDUP((G130*1.026),0)</f>
        <v>2253</v>
      </c>
      <c r="J130">
        <f t="shared" si="55"/>
        <v>4048</v>
      </c>
      <c r="L130">
        <f t="shared" si="56"/>
        <v>247</v>
      </c>
    </row>
    <row r="131" spans="1:19" x14ac:dyDescent="0.2">
      <c r="A131" s="1">
        <v>42248</v>
      </c>
      <c r="B131" s="2">
        <f t="shared" si="13"/>
        <v>2317</v>
      </c>
      <c r="C131">
        <f t="shared" si="14"/>
        <v>1917</v>
      </c>
      <c r="D131">
        <f t="shared" si="63"/>
        <v>2378</v>
      </c>
      <c r="E131">
        <f t="shared" si="54"/>
        <v>4295</v>
      </c>
      <c r="G131">
        <f t="shared" si="15"/>
        <v>2195</v>
      </c>
      <c r="H131">
        <f t="shared" si="16"/>
        <v>1795</v>
      </c>
      <c r="I131">
        <f t="shared" si="64"/>
        <v>2253</v>
      </c>
      <c r="J131">
        <f t="shared" si="55"/>
        <v>4048</v>
      </c>
      <c r="L131">
        <f t="shared" si="56"/>
        <v>247</v>
      </c>
    </row>
    <row r="132" spans="1:19" x14ac:dyDescent="0.2">
      <c r="A132" s="1">
        <v>42278</v>
      </c>
      <c r="B132" s="2">
        <f t="shared" si="13"/>
        <v>2317</v>
      </c>
      <c r="C132">
        <f t="shared" si="14"/>
        <v>1917</v>
      </c>
      <c r="D132">
        <f>ROUNDUP((B132*1.079),0)</f>
        <v>2501</v>
      </c>
      <c r="E132">
        <f t="shared" si="54"/>
        <v>4418</v>
      </c>
      <c r="G132">
        <f t="shared" si="15"/>
        <v>2195</v>
      </c>
      <c r="H132">
        <f t="shared" si="16"/>
        <v>1795</v>
      </c>
      <c r="I132">
        <f>ROUNDUP((G132*1.079),0)</f>
        <v>2369</v>
      </c>
      <c r="J132">
        <f t="shared" si="55"/>
        <v>4164</v>
      </c>
      <c r="L132">
        <f t="shared" si="56"/>
        <v>254</v>
      </c>
    </row>
    <row r="133" spans="1:19" x14ac:dyDescent="0.2">
      <c r="A133" s="1">
        <v>42309</v>
      </c>
      <c r="B133" s="2">
        <f t="shared" si="13"/>
        <v>2317</v>
      </c>
      <c r="C133">
        <f t="shared" si="14"/>
        <v>1917</v>
      </c>
      <c r="D133">
        <f t="shared" ref="D133:D134" si="65">ROUNDUP((B133*1.079),0)</f>
        <v>2501</v>
      </c>
      <c r="E133">
        <f t="shared" si="54"/>
        <v>4418</v>
      </c>
      <c r="G133">
        <f t="shared" si="15"/>
        <v>2195</v>
      </c>
      <c r="H133">
        <f t="shared" si="16"/>
        <v>1795</v>
      </c>
      <c r="I133">
        <f t="shared" ref="I133:I134" si="66">ROUNDUP((G133*1.079),0)</f>
        <v>2369</v>
      </c>
      <c r="J133">
        <f t="shared" si="55"/>
        <v>4164</v>
      </c>
      <c r="L133">
        <f t="shared" si="56"/>
        <v>254</v>
      </c>
    </row>
    <row r="134" spans="1:19" x14ac:dyDescent="0.2">
      <c r="A134" s="1">
        <v>42339</v>
      </c>
      <c r="B134" s="2">
        <f t="shared" si="13"/>
        <v>2317</v>
      </c>
      <c r="C134">
        <f t="shared" si="14"/>
        <v>1917</v>
      </c>
      <c r="D134">
        <f t="shared" si="65"/>
        <v>2501</v>
      </c>
      <c r="E134">
        <f t="shared" si="54"/>
        <v>4418</v>
      </c>
      <c r="G134">
        <f t="shared" si="15"/>
        <v>2195</v>
      </c>
      <c r="H134">
        <f t="shared" si="16"/>
        <v>1795</v>
      </c>
      <c r="I134">
        <f t="shared" si="66"/>
        <v>2369</v>
      </c>
      <c r="J134">
        <f t="shared" si="55"/>
        <v>4164</v>
      </c>
      <c r="L134">
        <f t="shared" si="56"/>
        <v>254</v>
      </c>
    </row>
    <row r="135" spans="1:19" x14ac:dyDescent="0.2">
      <c r="A135" s="1">
        <v>42370</v>
      </c>
      <c r="B135" s="2">
        <f t="shared" si="13"/>
        <v>2317</v>
      </c>
      <c r="C135">
        <f t="shared" si="14"/>
        <v>1917</v>
      </c>
      <c r="D135">
        <f>ROUNDUP((B135*1.124),0)</f>
        <v>2605</v>
      </c>
      <c r="E135">
        <f t="shared" si="54"/>
        <v>4522</v>
      </c>
      <c r="G135">
        <f t="shared" si="15"/>
        <v>2195</v>
      </c>
      <c r="H135">
        <f t="shared" si="16"/>
        <v>1795</v>
      </c>
      <c r="I135">
        <f>ROUNDUP((G135*1.124),0)</f>
        <v>2468</v>
      </c>
      <c r="J135">
        <f t="shared" si="55"/>
        <v>4263</v>
      </c>
      <c r="L135">
        <f t="shared" si="56"/>
        <v>259</v>
      </c>
    </row>
    <row r="136" spans="1:19" x14ac:dyDescent="0.2">
      <c r="A136" s="1">
        <v>42401</v>
      </c>
      <c r="B136" s="2">
        <f t="shared" si="13"/>
        <v>2317</v>
      </c>
      <c r="C136">
        <f t="shared" si="14"/>
        <v>1917</v>
      </c>
      <c r="D136">
        <f t="shared" ref="D136:D140" si="67">ROUNDUP((B136*1.124),0)</f>
        <v>2605</v>
      </c>
      <c r="E136">
        <f t="shared" si="54"/>
        <v>4522</v>
      </c>
      <c r="G136">
        <f t="shared" si="15"/>
        <v>2195</v>
      </c>
      <c r="H136">
        <f t="shared" si="16"/>
        <v>1795</v>
      </c>
      <c r="I136">
        <f t="shared" ref="I136:I140" si="68">ROUNDUP((G136*1.124),0)</f>
        <v>2468</v>
      </c>
      <c r="J136">
        <f t="shared" si="55"/>
        <v>4263</v>
      </c>
      <c r="L136">
        <f t="shared" si="56"/>
        <v>259</v>
      </c>
      <c r="N136" s="43">
        <f>SUM(L125:L136)</f>
        <v>3000</v>
      </c>
      <c r="Q136">
        <f>$N$136</f>
        <v>3000</v>
      </c>
    </row>
    <row r="137" spans="1:19" x14ac:dyDescent="0.2">
      <c r="A137" s="1">
        <v>42430</v>
      </c>
      <c r="B137" s="2">
        <f t="shared" si="13"/>
        <v>2317</v>
      </c>
      <c r="C137">
        <f t="shared" si="14"/>
        <v>1917</v>
      </c>
      <c r="D137">
        <f t="shared" si="67"/>
        <v>2605</v>
      </c>
      <c r="E137">
        <f t="shared" si="54"/>
        <v>4522</v>
      </c>
      <c r="G137">
        <f t="shared" si="15"/>
        <v>2195</v>
      </c>
      <c r="H137">
        <f t="shared" si="16"/>
        <v>1795</v>
      </c>
      <c r="I137">
        <f t="shared" si="68"/>
        <v>2468</v>
      </c>
      <c r="J137">
        <f t="shared" si="55"/>
        <v>4263</v>
      </c>
      <c r="L137">
        <f t="shared" si="56"/>
        <v>259</v>
      </c>
    </row>
    <row r="138" spans="1:19" x14ac:dyDescent="0.2">
      <c r="A138" s="1">
        <v>42461</v>
      </c>
      <c r="B138" s="2">
        <f t="shared" si="13"/>
        <v>2317</v>
      </c>
      <c r="C138">
        <f t="shared" si="14"/>
        <v>1917</v>
      </c>
      <c r="D138">
        <f t="shared" si="67"/>
        <v>2605</v>
      </c>
      <c r="E138">
        <f t="shared" si="54"/>
        <v>4522</v>
      </c>
      <c r="G138">
        <f t="shared" si="15"/>
        <v>2195</v>
      </c>
      <c r="H138">
        <f t="shared" si="16"/>
        <v>1795</v>
      </c>
      <c r="I138">
        <f t="shared" si="68"/>
        <v>2468</v>
      </c>
      <c r="J138">
        <f t="shared" si="55"/>
        <v>4263</v>
      </c>
      <c r="L138">
        <f t="shared" si="56"/>
        <v>259</v>
      </c>
    </row>
    <row r="139" spans="1:19" x14ac:dyDescent="0.2">
      <c r="A139" s="1">
        <v>42491</v>
      </c>
      <c r="B139" s="2">
        <f t="shared" si="13"/>
        <v>2317</v>
      </c>
      <c r="C139">
        <f t="shared" si="14"/>
        <v>1917</v>
      </c>
      <c r="D139">
        <f t="shared" si="67"/>
        <v>2605</v>
      </c>
      <c r="E139">
        <f t="shared" si="54"/>
        <v>4522</v>
      </c>
      <c r="G139">
        <f t="shared" si="15"/>
        <v>2195</v>
      </c>
      <c r="H139">
        <f t="shared" si="16"/>
        <v>1795</v>
      </c>
      <c r="I139">
        <f t="shared" si="68"/>
        <v>2468</v>
      </c>
      <c r="J139">
        <f t="shared" si="55"/>
        <v>4263</v>
      </c>
      <c r="L139">
        <f t="shared" si="56"/>
        <v>259</v>
      </c>
    </row>
    <row r="140" spans="1:19" x14ac:dyDescent="0.2">
      <c r="A140" s="1">
        <v>42522</v>
      </c>
      <c r="B140" s="2">
        <f t="shared" si="13"/>
        <v>2317</v>
      </c>
      <c r="C140">
        <f t="shared" si="14"/>
        <v>1917</v>
      </c>
      <c r="D140">
        <f t="shared" si="67"/>
        <v>2605</v>
      </c>
      <c r="E140">
        <f t="shared" si="54"/>
        <v>4522</v>
      </c>
      <c r="G140">
        <f t="shared" si="15"/>
        <v>2195</v>
      </c>
      <c r="H140">
        <f t="shared" si="16"/>
        <v>1795</v>
      </c>
      <c r="I140">
        <f t="shared" si="68"/>
        <v>2468</v>
      </c>
      <c r="J140">
        <f t="shared" si="55"/>
        <v>4263</v>
      </c>
      <c r="L140">
        <f t="shared" si="56"/>
        <v>259</v>
      </c>
    </row>
    <row r="141" spans="1:19" x14ac:dyDescent="0.2">
      <c r="A141" s="1">
        <v>42552</v>
      </c>
      <c r="B141" s="2">
        <f t="shared" si="13"/>
        <v>2317</v>
      </c>
      <c r="C141">
        <f t="shared" si="14"/>
        <v>1917</v>
      </c>
      <c r="D141">
        <f>ROUNDUP((B141*1.148),0)</f>
        <v>2660</v>
      </c>
      <c r="E141">
        <f t="shared" si="54"/>
        <v>4577</v>
      </c>
      <c r="G141">
        <f t="shared" si="15"/>
        <v>2195</v>
      </c>
      <c r="H141">
        <f t="shared" si="16"/>
        <v>1795</v>
      </c>
      <c r="I141">
        <f>ROUNDUP((G141*1.148),0)</f>
        <v>2520</v>
      </c>
      <c r="J141">
        <f t="shared" si="55"/>
        <v>4315</v>
      </c>
      <c r="L141">
        <f t="shared" si="56"/>
        <v>262</v>
      </c>
    </row>
    <row r="142" spans="1:19" x14ac:dyDescent="0.2">
      <c r="A142" s="1">
        <v>42583</v>
      </c>
      <c r="B142" s="2">
        <f t="shared" si="13"/>
        <v>2317</v>
      </c>
      <c r="C142">
        <f t="shared" si="14"/>
        <v>1917</v>
      </c>
      <c r="D142">
        <f t="shared" ref="D142:D143" si="69">ROUNDUP((B142*1.148),0)</f>
        <v>2660</v>
      </c>
      <c r="E142">
        <f t="shared" si="54"/>
        <v>4577</v>
      </c>
      <c r="G142">
        <f t="shared" si="15"/>
        <v>2195</v>
      </c>
      <c r="H142">
        <f t="shared" si="16"/>
        <v>1795</v>
      </c>
      <c r="I142">
        <f t="shared" ref="I142:I143" si="70">ROUNDUP((G142*1.148),0)</f>
        <v>2520</v>
      </c>
      <c r="J142">
        <f t="shared" si="55"/>
        <v>4315</v>
      </c>
      <c r="L142">
        <f t="shared" si="56"/>
        <v>262</v>
      </c>
    </row>
    <row r="143" spans="1:19" ht="20.25" x14ac:dyDescent="0.3">
      <c r="A143" s="1">
        <v>42614</v>
      </c>
      <c r="B143" s="2">
        <f t="shared" si="13"/>
        <v>2317</v>
      </c>
      <c r="C143">
        <f t="shared" si="14"/>
        <v>1917</v>
      </c>
      <c r="D143">
        <f t="shared" si="69"/>
        <v>2660</v>
      </c>
      <c r="E143">
        <f t="shared" si="54"/>
        <v>4577</v>
      </c>
      <c r="G143">
        <f t="shared" si="15"/>
        <v>2195</v>
      </c>
      <c r="H143">
        <f t="shared" si="16"/>
        <v>1795</v>
      </c>
      <c r="I143">
        <f t="shared" si="70"/>
        <v>2520</v>
      </c>
      <c r="J143">
        <f t="shared" si="55"/>
        <v>4315</v>
      </c>
      <c r="L143">
        <f t="shared" si="56"/>
        <v>262</v>
      </c>
      <c r="N143" s="43"/>
      <c r="S143" s="45"/>
    </row>
    <row r="144" spans="1:19" x14ac:dyDescent="0.2">
      <c r="A144" s="1">
        <v>42644</v>
      </c>
      <c r="B144" s="2">
        <f t="shared" si="13"/>
        <v>2317</v>
      </c>
      <c r="C144">
        <f t="shared" si="14"/>
        <v>1917</v>
      </c>
      <c r="D144">
        <f>ROUNDUP((B144*1.203),0)</f>
        <v>2788</v>
      </c>
      <c r="E144">
        <f t="shared" ref="E144:E146" si="71">C144+D144</f>
        <v>4705</v>
      </c>
      <c r="G144">
        <f t="shared" si="15"/>
        <v>2195</v>
      </c>
      <c r="H144">
        <f t="shared" si="16"/>
        <v>1795</v>
      </c>
      <c r="I144">
        <f>ROUNDUP((G144*1.203),0)</f>
        <v>2641</v>
      </c>
      <c r="J144">
        <f t="shared" ref="J144:J146" si="72">H144+I144</f>
        <v>4436</v>
      </c>
      <c r="L144">
        <f t="shared" ref="L144:L146" si="73">E144-J144</f>
        <v>269</v>
      </c>
    </row>
    <row r="145" spans="1:19" x14ac:dyDescent="0.2">
      <c r="A145" s="1">
        <v>42675</v>
      </c>
      <c r="B145" s="2">
        <f t="shared" si="13"/>
        <v>2317</v>
      </c>
      <c r="C145">
        <f t="shared" si="14"/>
        <v>1917</v>
      </c>
      <c r="D145">
        <f t="shared" ref="D145:D146" si="74">ROUNDUP((B145*1.203),0)</f>
        <v>2788</v>
      </c>
      <c r="E145">
        <f t="shared" si="71"/>
        <v>4705</v>
      </c>
      <c r="G145">
        <f t="shared" si="15"/>
        <v>2195</v>
      </c>
      <c r="H145">
        <f t="shared" si="16"/>
        <v>1795</v>
      </c>
      <c r="I145">
        <f t="shared" ref="I145:I146" si="75">ROUNDUP((G145*1.203),0)</f>
        <v>2641</v>
      </c>
      <c r="J145">
        <f t="shared" si="72"/>
        <v>4436</v>
      </c>
      <c r="L145">
        <f t="shared" si="73"/>
        <v>269</v>
      </c>
    </row>
    <row r="146" spans="1:19" ht="18" x14ac:dyDescent="0.25">
      <c r="A146" s="1">
        <v>42705</v>
      </c>
      <c r="B146" s="2">
        <f t="shared" si="13"/>
        <v>2317</v>
      </c>
      <c r="C146">
        <f t="shared" si="14"/>
        <v>1917</v>
      </c>
      <c r="D146">
        <f t="shared" si="74"/>
        <v>2788</v>
      </c>
      <c r="E146">
        <f t="shared" si="71"/>
        <v>4705</v>
      </c>
      <c r="G146">
        <f t="shared" si="15"/>
        <v>2195</v>
      </c>
      <c r="H146">
        <f t="shared" si="16"/>
        <v>1795</v>
      </c>
      <c r="I146">
        <f t="shared" si="75"/>
        <v>2641</v>
      </c>
      <c r="J146">
        <f t="shared" si="72"/>
        <v>4436</v>
      </c>
      <c r="L146">
        <f t="shared" si="73"/>
        <v>269</v>
      </c>
      <c r="N146" s="51"/>
      <c r="S146" s="52"/>
    </row>
    <row r="147" spans="1:19" x14ac:dyDescent="0.2">
      <c r="A147" s="1">
        <v>42736</v>
      </c>
      <c r="B147" s="2">
        <f t="shared" si="13"/>
        <v>2317</v>
      </c>
      <c r="C147">
        <f t="shared" si="14"/>
        <v>1917</v>
      </c>
      <c r="D147">
        <f>ROUNDUP((B147*1.195),0)</f>
        <v>2769</v>
      </c>
      <c r="E147">
        <f t="shared" ref="E147" si="76">C147+D147</f>
        <v>4686</v>
      </c>
      <c r="G147">
        <f t="shared" si="15"/>
        <v>2195</v>
      </c>
      <c r="H147">
        <f t="shared" si="16"/>
        <v>1795</v>
      </c>
      <c r="I147">
        <f>ROUNDUP((G147*1.195),0)</f>
        <v>2624</v>
      </c>
      <c r="J147">
        <f t="shared" ref="J147" si="77">H147+I147</f>
        <v>4419</v>
      </c>
      <c r="L147">
        <f t="shared" ref="L147" si="78">E147-J147</f>
        <v>267</v>
      </c>
    </row>
    <row r="148" spans="1:19" x14ac:dyDescent="0.2">
      <c r="A148" s="1">
        <v>42767</v>
      </c>
      <c r="B148" s="2">
        <f t="shared" si="13"/>
        <v>2317</v>
      </c>
      <c r="C148">
        <f t="shared" si="14"/>
        <v>1917</v>
      </c>
      <c r="D148">
        <f t="shared" ref="D148:D149" si="79">ROUNDUP((B148*1.195),0)</f>
        <v>2769</v>
      </c>
      <c r="E148">
        <f t="shared" ref="E148:E149" si="80">C148+D148</f>
        <v>4686</v>
      </c>
      <c r="G148">
        <f t="shared" si="15"/>
        <v>2195</v>
      </c>
      <c r="H148">
        <f t="shared" si="16"/>
        <v>1795</v>
      </c>
      <c r="I148">
        <f t="shared" ref="I148:I149" si="81">ROUNDUP((G148*1.195),0)</f>
        <v>2624</v>
      </c>
      <c r="J148">
        <f t="shared" ref="J148:J149" si="82">H148+I148</f>
        <v>4419</v>
      </c>
      <c r="L148">
        <f t="shared" ref="L148:L149" si="83">E148-J148</f>
        <v>267</v>
      </c>
      <c r="N148" s="43">
        <f>SUM(L137:L148)</f>
        <v>3163</v>
      </c>
      <c r="Q148">
        <f>$N$148</f>
        <v>3163</v>
      </c>
    </row>
    <row r="149" spans="1:19" ht="18" x14ac:dyDescent="0.25">
      <c r="A149" s="1">
        <v>42795</v>
      </c>
      <c r="B149" s="2">
        <f t="shared" si="13"/>
        <v>2317</v>
      </c>
      <c r="C149">
        <f t="shared" si="14"/>
        <v>1917</v>
      </c>
      <c r="D149">
        <f t="shared" si="79"/>
        <v>2769</v>
      </c>
      <c r="E149">
        <f t="shared" si="80"/>
        <v>4686</v>
      </c>
      <c r="G149">
        <f t="shared" si="15"/>
        <v>2195</v>
      </c>
      <c r="H149">
        <f t="shared" si="16"/>
        <v>1795</v>
      </c>
      <c r="I149">
        <f t="shared" si="81"/>
        <v>2624</v>
      </c>
      <c r="J149">
        <f t="shared" si="82"/>
        <v>4419</v>
      </c>
      <c r="L149">
        <f t="shared" si="83"/>
        <v>267</v>
      </c>
      <c r="S149" s="52"/>
    </row>
    <row r="150" spans="1:19" x14ac:dyDescent="0.2">
      <c r="A150" s="1">
        <v>42842</v>
      </c>
      <c r="B150" s="2">
        <f t="shared" si="13"/>
        <v>2317</v>
      </c>
      <c r="C150">
        <f t="shared" si="14"/>
        <v>1917</v>
      </c>
      <c r="D150">
        <f>ROUNDUP((B150*1.171),0)</f>
        <v>2714</v>
      </c>
      <c r="E150">
        <f t="shared" ref="E150:E152" si="84">C150+D150</f>
        <v>4631</v>
      </c>
      <c r="G150">
        <f t="shared" si="15"/>
        <v>2195</v>
      </c>
      <c r="H150">
        <f t="shared" si="16"/>
        <v>1795</v>
      </c>
      <c r="I150">
        <f>ROUNDUP((G150*1.171),0)</f>
        <v>2571</v>
      </c>
      <c r="J150">
        <f t="shared" ref="J150:J152" si="85">H150+I150</f>
        <v>4366</v>
      </c>
      <c r="L150">
        <f t="shared" ref="L150:L152" si="86">E150-J150</f>
        <v>265</v>
      </c>
    </row>
    <row r="151" spans="1:19" x14ac:dyDescent="0.2">
      <c r="A151" s="1">
        <v>42856</v>
      </c>
      <c r="B151" s="2">
        <f t="shared" si="13"/>
        <v>2317</v>
      </c>
      <c r="C151">
        <f t="shared" si="14"/>
        <v>1917</v>
      </c>
      <c r="D151">
        <f t="shared" ref="D151:D152" si="87">ROUNDUP((B151*1.171),0)</f>
        <v>2714</v>
      </c>
      <c r="E151">
        <f t="shared" si="84"/>
        <v>4631</v>
      </c>
      <c r="G151">
        <f t="shared" si="15"/>
        <v>2195</v>
      </c>
      <c r="H151">
        <f t="shared" si="16"/>
        <v>1795</v>
      </c>
      <c r="I151">
        <f t="shared" ref="I151:I152" si="88">ROUNDUP((G151*1.171),0)</f>
        <v>2571</v>
      </c>
      <c r="J151">
        <f t="shared" si="85"/>
        <v>4366</v>
      </c>
      <c r="L151">
        <f t="shared" si="86"/>
        <v>265</v>
      </c>
    </row>
    <row r="152" spans="1:19" ht="20.25" x14ac:dyDescent="0.3">
      <c r="A152" s="1">
        <v>42887</v>
      </c>
      <c r="B152" s="2">
        <f t="shared" si="13"/>
        <v>2317</v>
      </c>
      <c r="C152">
        <f t="shared" si="14"/>
        <v>1917</v>
      </c>
      <c r="D152">
        <f t="shared" si="87"/>
        <v>2714</v>
      </c>
      <c r="E152">
        <f t="shared" si="84"/>
        <v>4631</v>
      </c>
      <c r="G152">
        <f t="shared" si="15"/>
        <v>2195</v>
      </c>
      <c r="H152">
        <f t="shared" si="16"/>
        <v>1795</v>
      </c>
      <c r="I152">
        <f t="shared" si="88"/>
        <v>2571</v>
      </c>
      <c r="J152">
        <f t="shared" si="85"/>
        <v>4366</v>
      </c>
      <c r="L152">
        <f t="shared" si="86"/>
        <v>265</v>
      </c>
      <c r="S152" s="53"/>
    </row>
    <row r="153" spans="1:19" ht="20.25" x14ac:dyDescent="0.3">
      <c r="A153" s="54" t="s">
        <v>65</v>
      </c>
      <c r="B153" s="2">
        <f t="shared" si="13"/>
        <v>2317</v>
      </c>
      <c r="C153">
        <f t="shared" si="14"/>
        <v>1917</v>
      </c>
      <c r="D153">
        <f>ROUNDUP((B153*1.19),0)</f>
        <v>2758</v>
      </c>
      <c r="E153">
        <f t="shared" ref="E153:E155" si="89">C153+D153</f>
        <v>4675</v>
      </c>
      <c r="G153">
        <f t="shared" si="15"/>
        <v>2195</v>
      </c>
      <c r="H153">
        <f t="shared" si="16"/>
        <v>1795</v>
      </c>
      <c r="I153">
        <f>ROUNDUP((G153*1.19),0)</f>
        <v>2613</v>
      </c>
      <c r="J153">
        <f t="shared" ref="J153:J155" si="90">H153+I153</f>
        <v>4408</v>
      </c>
      <c r="L153">
        <f t="shared" ref="L153:L155" si="91">E153-J153</f>
        <v>267</v>
      </c>
      <c r="S153" s="53"/>
    </row>
    <row r="154" spans="1:19" ht="20.25" x14ac:dyDescent="0.3">
      <c r="A154" s="54" t="s">
        <v>66</v>
      </c>
      <c r="B154" s="2">
        <f t="shared" ref="B154:B155" si="92">$F$7</f>
        <v>2317</v>
      </c>
      <c r="C154">
        <f t="shared" ref="C154:C155" si="93">$F$7-$M$5</f>
        <v>1917</v>
      </c>
      <c r="D154">
        <f t="shared" ref="D154:D155" si="94">ROUNDUP((B154*1.19),0)</f>
        <v>2758</v>
      </c>
      <c r="E154">
        <f t="shared" si="89"/>
        <v>4675</v>
      </c>
      <c r="G154">
        <f t="shared" ref="G154:G155" si="95">$M$7</f>
        <v>2195</v>
      </c>
      <c r="H154">
        <f t="shared" ref="H154:H155" si="96">$M$7-$M$5</f>
        <v>1795</v>
      </c>
      <c r="I154">
        <f t="shared" ref="I154:I155" si="97">ROUNDUP((G154*1.19),0)</f>
        <v>2613</v>
      </c>
      <c r="J154">
        <f t="shared" si="90"/>
        <v>4408</v>
      </c>
      <c r="L154">
        <f t="shared" si="91"/>
        <v>267</v>
      </c>
      <c r="S154" s="53"/>
    </row>
    <row r="155" spans="1:19" ht="20.25" x14ac:dyDescent="0.3">
      <c r="A155" s="54" t="s">
        <v>67</v>
      </c>
      <c r="B155" s="2">
        <f t="shared" si="92"/>
        <v>2317</v>
      </c>
      <c r="C155">
        <f t="shared" si="93"/>
        <v>1917</v>
      </c>
      <c r="D155">
        <f t="shared" si="94"/>
        <v>2758</v>
      </c>
      <c r="E155">
        <f t="shared" si="89"/>
        <v>4675</v>
      </c>
      <c r="G155">
        <f t="shared" si="95"/>
        <v>2195</v>
      </c>
      <c r="H155">
        <f t="shared" si="96"/>
        <v>1795</v>
      </c>
      <c r="I155">
        <f t="shared" si="97"/>
        <v>2613</v>
      </c>
      <c r="J155">
        <f t="shared" si="90"/>
        <v>4408</v>
      </c>
      <c r="L155">
        <f t="shared" si="91"/>
        <v>267</v>
      </c>
      <c r="S155" s="53">
        <f>SUM(L104:L155)</f>
        <v>12809</v>
      </c>
    </row>
    <row r="156" spans="1:19" ht="20.25" x14ac:dyDescent="0.3">
      <c r="A156" s="1"/>
      <c r="B156" s="2"/>
      <c r="S156" s="53"/>
    </row>
    <row r="157" spans="1:19" ht="20.25" x14ac:dyDescent="0.3">
      <c r="A157" s="1"/>
      <c r="B157" s="2"/>
      <c r="S157" s="53"/>
    </row>
    <row r="158" spans="1:19" ht="20.25" x14ac:dyDescent="0.3">
      <c r="A158" s="1"/>
      <c r="B158" s="2"/>
      <c r="S158" s="53"/>
    </row>
    <row r="159" spans="1:19" x14ac:dyDescent="0.2">
      <c r="A159" s="1"/>
    </row>
    <row r="160" spans="1:19" x14ac:dyDescent="0.2">
      <c r="A160" s="1"/>
    </row>
    <row r="161" spans="8:15" ht="20.25" x14ac:dyDescent="0.3">
      <c r="H161" s="46" t="s">
        <v>61</v>
      </c>
      <c r="O161" s="44">
        <f>$S$102</f>
        <v>12421</v>
      </c>
    </row>
    <row r="163" spans="8:15" ht="20.25" x14ac:dyDescent="0.3">
      <c r="H163" s="49" t="s">
        <v>68</v>
      </c>
      <c r="O163" s="48">
        <f>SUM(L104:L155)</f>
        <v>12809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8" workbookViewId="0">
      <selection activeCell="L99" sqref="L9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rathan</cp:lastModifiedBy>
  <dcterms:created xsi:type="dcterms:W3CDTF">1996-10-14T23:33:28Z</dcterms:created>
  <dcterms:modified xsi:type="dcterms:W3CDTF">2017-07-08T04:55:52Z</dcterms:modified>
</cp:coreProperties>
</file>